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ellomlagring\"/>
    </mc:Choice>
  </mc:AlternateContent>
  <xr:revisionPtr revIDLastSave="0" documentId="13_ncr:1_{DDAA5FC3-4680-478C-9A20-2F30ECEA913C}" xr6:coauthVersionLast="47" xr6:coauthVersionMax="47" xr10:uidLastSave="{00000000-0000-0000-0000-000000000000}"/>
  <bookViews>
    <workbookView xWindow="4500" yWindow="1020" windowWidth="28095" windowHeight="19515" xr2:uid="{00000000-000D-0000-FFFF-FFFF00000000}"/>
  </bookViews>
  <sheets>
    <sheet name="Simple" sheetId="9" r:id="rId1"/>
    <sheet name="Norwegian" sheetId="5" r:id="rId2"/>
    <sheet name="English" sheetId="8" r:id="rId3"/>
    <sheet name="Test Feb 2013" sheetId="2" r:id="rId4"/>
    <sheet name="Ark4" sheetId="7" r:id="rId5"/>
    <sheet name="Ark3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2" l="1"/>
  <c r="N15" i="2"/>
  <c r="S14" i="2"/>
  <c r="N14" i="2"/>
  <c r="S13" i="2"/>
  <c r="O13" i="2"/>
  <c r="P13" i="2" s="1"/>
  <c r="N13" i="2"/>
  <c r="K13" i="2"/>
  <c r="L13" i="2" s="1"/>
  <c r="I13" i="2"/>
  <c r="J13" i="2" s="1"/>
  <c r="G13" i="2"/>
  <c r="D13" i="2"/>
  <c r="S8" i="2"/>
  <c r="N8" i="2"/>
  <c r="S7" i="2"/>
  <c r="N7" i="2"/>
  <c r="S6" i="2"/>
  <c r="O6" i="2"/>
  <c r="P6" i="2" s="1"/>
  <c r="N6" i="2"/>
  <c r="K6" i="2"/>
  <c r="L6" i="2" s="1"/>
  <c r="I6" i="2"/>
  <c r="J6" i="2" s="1"/>
  <c r="G6" i="2"/>
  <c r="D6" i="2"/>
  <c r="O7" i="9" l="1"/>
  <c r="P7" i="9" s="1"/>
  <c r="K7" i="9"/>
  <c r="L7" i="9" s="1"/>
  <c r="I7" i="9"/>
  <c r="J7" i="9" s="1"/>
  <c r="D7" i="9"/>
  <c r="M7" i="9" l="1"/>
  <c r="N7" i="9" s="1"/>
  <c r="R7" i="9"/>
  <c r="S7" i="9" s="1"/>
  <c r="H24" i="8"/>
  <c r="H23" i="8"/>
  <c r="I23" i="8" s="1"/>
  <c r="H22" i="8"/>
  <c r="I22" i="8" s="1"/>
  <c r="H21" i="8"/>
  <c r="K21" i="8" s="1"/>
  <c r="L21" i="8" s="1"/>
  <c r="H20" i="8"/>
  <c r="H19" i="8"/>
  <c r="I19" i="8" s="1"/>
  <c r="H18" i="8"/>
  <c r="I18" i="8" s="1"/>
  <c r="O17" i="8"/>
  <c r="P17" i="8" s="1"/>
  <c r="K17" i="8"/>
  <c r="L17" i="8" s="1"/>
  <c r="I17" i="8"/>
  <c r="J17" i="8" s="1"/>
  <c r="D17" i="8"/>
  <c r="H13" i="8"/>
  <c r="H12" i="8"/>
  <c r="I12" i="8" s="1"/>
  <c r="H11" i="8"/>
  <c r="I11" i="8" s="1"/>
  <c r="H10" i="8"/>
  <c r="H9" i="8"/>
  <c r="H8" i="8"/>
  <c r="I8" i="8" s="1"/>
  <c r="H7" i="8"/>
  <c r="I7" i="8" s="1"/>
  <c r="I6" i="8"/>
  <c r="E6" i="8"/>
  <c r="K11" i="8" s="1"/>
  <c r="L11" i="8" s="1"/>
  <c r="O21" i="8" l="1"/>
  <c r="P21" i="8" s="1"/>
  <c r="O6" i="8"/>
  <c r="P6" i="8" s="1"/>
  <c r="Q6" i="8" s="1"/>
  <c r="R6" i="8" s="1"/>
  <c r="K6" i="8"/>
  <c r="L6" i="8" s="1"/>
  <c r="J7" i="8"/>
  <c r="K10" i="8"/>
  <c r="L10" i="8" s="1"/>
  <c r="K12" i="8"/>
  <c r="L12" i="8" s="1"/>
  <c r="K22" i="8"/>
  <c r="L22" i="8" s="1"/>
  <c r="O12" i="8"/>
  <c r="P12" i="8" s="1"/>
  <c r="Q12" i="8" s="1"/>
  <c r="R12" i="8" s="1"/>
  <c r="O19" i="8"/>
  <c r="P19" i="8" s="1"/>
  <c r="Q19" i="8" s="1"/>
  <c r="R19" i="8" s="1"/>
  <c r="O22" i="8"/>
  <c r="P22" i="8" s="1"/>
  <c r="O7" i="8"/>
  <c r="P7" i="8" s="1"/>
  <c r="Q7" i="8" s="1"/>
  <c r="R7" i="8" s="1"/>
  <c r="O10" i="8"/>
  <c r="P10" i="8" s="1"/>
  <c r="I10" i="8"/>
  <c r="J10" i="8" s="1"/>
  <c r="J11" i="8"/>
  <c r="M11" i="8" s="1"/>
  <c r="N11" i="8" s="1"/>
  <c r="O23" i="8"/>
  <c r="P23" i="8" s="1"/>
  <c r="Q23" i="8" s="1"/>
  <c r="R23" i="8" s="1"/>
  <c r="K8" i="8"/>
  <c r="L8" i="8" s="1"/>
  <c r="I21" i="8"/>
  <c r="J21" i="8" s="1"/>
  <c r="M21" i="8" s="1"/>
  <c r="N21" i="8" s="1"/>
  <c r="K19" i="8"/>
  <c r="L19" i="8" s="1"/>
  <c r="K7" i="8"/>
  <c r="L7" i="8" s="1"/>
  <c r="J6" i="8"/>
  <c r="O8" i="8"/>
  <c r="P8" i="8" s="1"/>
  <c r="Q8" i="8" s="1"/>
  <c r="R8" i="8" s="1"/>
  <c r="O11" i="8"/>
  <c r="P11" i="8" s="1"/>
  <c r="Q11" i="8" s="1"/>
  <c r="R11" i="8" s="1"/>
  <c r="M17" i="8"/>
  <c r="N17" i="8" s="1"/>
  <c r="K18" i="8"/>
  <c r="L18" i="8" s="1"/>
  <c r="O18" i="8"/>
  <c r="P18" i="8" s="1"/>
  <c r="Q18" i="8" s="1"/>
  <c r="R18" i="8" s="1"/>
  <c r="Q22" i="8"/>
  <c r="R22" i="8" s="1"/>
  <c r="K23" i="8"/>
  <c r="L23" i="8" s="1"/>
  <c r="J23" i="8"/>
  <c r="O9" i="8"/>
  <c r="P9" i="8" s="1"/>
  <c r="K9" i="8"/>
  <c r="L9" i="8" s="1"/>
  <c r="I9" i="8"/>
  <c r="J18" i="8"/>
  <c r="M18" i="8" s="1"/>
  <c r="N18" i="8" s="1"/>
  <c r="O20" i="8"/>
  <c r="P20" i="8" s="1"/>
  <c r="K20" i="8"/>
  <c r="L20" i="8" s="1"/>
  <c r="I20" i="8"/>
  <c r="J12" i="8"/>
  <c r="J19" i="8"/>
  <c r="O13" i="8"/>
  <c r="P13" i="8" s="1"/>
  <c r="K13" i="8"/>
  <c r="L13" i="8" s="1"/>
  <c r="I13" i="8"/>
  <c r="Q17" i="8"/>
  <c r="R17" i="8" s="1"/>
  <c r="J22" i="8"/>
  <c r="M22" i="8" s="1"/>
  <c r="N22" i="8" s="1"/>
  <c r="O24" i="8"/>
  <c r="P24" i="8" s="1"/>
  <c r="K24" i="8"/>
  <c r="L24" i="8" s="1"/>
  <c r="I24" i="8"/>
  <c r="J8" i="8"/>
  <c r="M8" i="8" s="1"/>
  <c r="N8" i="8" s="1"/>
  <c r="H24" i="7"/>
  <c r="O24" i="7" s="1"/>
  <c r="P24" i="7" s="1"/>
  <c r="H23" i="7"/>
  <c r="O23" i="7" s="1"/>
  <c r="P23" i="7" s="1"/>
  <c r="H22" i="7"/>
  <c r="O22" i="7" s="1"/>
  <c r="P22" i="7" s="1"/>
  <c r="H21" i="7"/>
  <c r="O21" i="7" s="1"/>
  <c r="P21" i="7" s="1"/>
  <c r="H20" i="7"/>
  <c r="O20" i="7" s="1"/>
  <c r="P20" i="7" s="1"/>
  <c r="K19" i="7"/>
  <c r="L19" i="7" s="1"/>
  <c r="H19" i="7"/>
  <c r="O19" i="7" s="1"/>
  <c r="P19" i="7" s="1"/>
  <c r="H18" i="7"/>
  <c r="I18" i="7" s="1"/>
  <c r="J18" i="7" s="1"/>
  <c r="O17" i="7"/>
  <c r="P17" i="7" s="1"/>
  <c r="K17" i="7"/>
  <c r="L17" i="7" s="1"/>
  <c r="I17" i="7"/>
  <c r="J17" i="7" s="1"/>
  <c r="D17" i="7"/>
  <c r="H13" i="7"/>
  <c r="I13" i="7" s="1"/>
  <c r="H12" i="7"/>
  <c r="H11" i="7"/>
  <c r="I11" i="7" s="1"/>
  <c r="H10" i="7"/>
  <c r="I10" i="7" s="1"/>
  <c r="J10" i="7" s="1"/>
  <c r="H9" i="7"/>
  <c r="I9" i="7" s="1"/>
  <c r="H8" i="7"/>
  <c r="K8" i="7" s="1"/>
  <c r="L8" i="7" s="1"/>
  <c r="H7" i="7"/>
  <c r="K7" i="7" s="1"/>
  <c r="L7" i="7" s="1"/>
  <c r="I6" i="7"/>
  <c r="E6" i="7"/>
  <c r="O6" i="7" s="1"/>
  <c r="P6" i="7" s="1"/>
  <c r="I6" i="5"/>
  <c r="O17" i="5"/>
  <c r="P17" i="5" s="1"/>
  <c r="K17" i="5"/>
  <c r="L17" i="5" s="1"/>
  <c r="I17" i="5"/>
  <c r="J17" i="5" s="1"/>
  <c r="K18" i="7" l="1"/>
  <c r="L18" i="7" s="1"/>
  <c r="K6" i="7"/>
  <c r="L6" i="7" s="1"/>
  <c r="O18" i="7"/>
  <c r="P18" i="7" s="1"/>
  <c r="K21" i="7"/>
  <c r="L21" i="7" s="1"/>
  <c r="K10" i="7"/>
  <c r="L10" i="7" s="1"/>
  <c r="O11" i="7"/>
  <c r="P11" i="7" s="1"/>
  <c r="Q21" i="8"/>
  <c r="R21" i="8" s="1"/>
  <c r="I19" i="7"/>
  <c r="J19" i="7" s="1"/>
  <c r="M19" i="7" s="1"/>
  <c r="N19" i="7" s="1"/>
  <c r="O7" i="7"/>
  <c r="P7" i="7" s="1"/>
  <c r="O8" i="7"/>
  <c r="P8" i="7" s="1"/>
  <c r="J11" i="7"/>
  <c r="J6" i="7"/>
  <c r="M6" i="7" s="1"/>
  <c r="N6" i="7" s="1"/>
  <c r="I21" i="7"/>
  <c r="I7" i="7"/>
  <c r="J7" i="7" s="1"/>
  <c r="M7" i="7" s="1"/>
  <c r="N7" i="7" s="1"/>
  <c r="I8" i="7"/>
  <c r="J8" i="7" s="1"/>
  <c r="M8" i="7" s="1"/>
  <c r="N8" i="7" s="1"/>
  <c r="O10" i="7"/>
  <c r="P10" i="7" s="1"/>
  <c r="K11" i="7"/>
  <c r="L11" i="7" s="1"/>
  <c r="O12" i="7"/>
  <c r="P12" i="7" s="1"/>
  <c r="M12" i="8"/>
  <c r="N12" i="8" s="1"/>
  <c r="M6" i="8"/>
  <c r="N6" i="8" s="1"/>
  <c r="M10" i="8"/>
  <c r="N10" i="8" s="1"/>
  <c r="M7" i="8"/>
  <c r="N7" i="8" s="1"/>
  <c r="M11" i="7"/>
  <c r="N11" i="7" s="1"/>
  <c r="K23" i="7"/>
  <c r="L23" i="7" s="1"/>
  <c r="M19" i="8"/>
  <c r="N19" i="8" s="1"/>
  <c r="Q10" i="8"/>
  <c r="R10" i="8" s="1"/>
  <c r="I23" i="7"/>
  <c r="J23" i="7" s="1"/>
  <c r="M23" i="7" s="1"/>
  <c r="N23" i="7" s="1"/>
  <c r="Q8" i="7"/>
  <c r="R8" i="7" s="1"/>
  <c r="I22" i="7"/>
  <c r="J22" i="7" s="1"/>
  <c r="M22" i="7" s="1"/>
  <c r="N22" i="7" s="1"/>
  <c r="I12" i="7"/>
  <c r="J12" i="7" s="1"/>
  <c r="M12" i="7" s="1"/>
  <c r="N12" i="7" s="1"/>
  <c r="Q7" i="7"/>
  <c r="R7" i="7" s="1"/>
  <c r="Q11" i="7"/>
  <c r="R11" i="7" s="1"/>
  <c r="K12" i="7"/>
  <c r="L12" i="7" s="1"/>
  <c r="K22" i="7"/>
  <c r="L22" i="7" s="1"/>
  <c r="M23" i="8"/>
  <c r="N23" i="8" s="1"/>
  <c r="M10" i="7"/>
  <c r="N10" i="7" s="1"/>
  <c r="J13" i="8"/>
  <c r="M13" i="8" s="1"/>
  <c r="N13" i="8" s="1"/>
  <c r="Q13" i="8"/>
  <c r="R13" i="8" s="1"/>
  <c r="J20" i="8"/>
  <c r="M20" i="8" s="1"/>
  <c r="N20" i="8" s="1"/>
  <c r="Q20" i="8"/>
  <c r="R20" i="8" s="1"/>
  <c r="J9" i="8"/>
  <c r="M9" i="8" s="1"/>
  <c r="N9" i="8" s="1"/>
  <c r="Q9" i="8"/>
  <c r="R9" i="8" s="1"/>
  <c r="J24" i="8"/>
  <c r="M24" i="8" s="1"/>
  <c r="N24" i="8" s="1"/>
  <c r="Q24" i="8"/>
  <c r="R24" i="8" s="1"/>
  <c r="M17" i="5"/>
  <c r="N17" i="5" s="1"/>
  <c r="M18" i="7"/>
  <c r="N18" i="7" s="1"/>
  <c r="M17" i="7"/>
  <c r="N17" i="7" s="1"/>
  <c r="Q18" i="7"/>
  <c r="R18" i="7" s="1"/>
  <c r="Q21" i="7"/>
  <c r="R21" i="7" s="1"/>
  <c r="J9" i="7"/>
  <c r="M9" i="7" s="1"/>
  <c r="N9" i="7" s="1"/>
  <c r="J13" i="7"/>
  <c r="Q6" i="7"/>
  <c r="R6" i="7" s="1"/>
  <c r="Q10" i="7"/>
  <c r="R10" i="7" s="1"/>
  <c r="Q17" i="7"/>
  <c r="R17" i="7" s="1"/>
  <c r="I20" i="7"/>
  <c r="J21" i="7"/>
  <c r="M21" i="7" s="1"/>
  <c r="N21" i="7" s="1"/>
  <c r="I24" i="7"/>
  <c r="Q19" i="7"/>
  <c r="R19" i="7" s="1"/>
  <c r="Q23" i="7"/>
  <c r="R23" i="7" s="1"/>
  <c r="K9" i="7"/>
  <c r="L9" i="7" s="1"/>
  <c r="O9" i="7"/>
  <c r="P9" i="7" s="1"/>
  <c r="Q9" i="7" s="1"/>
  <c r="R9" i="7" s="1"/>
  <c r="K13" i="7"/>
  <c r="L13" i="7" s="1"/>
  <c r="O13" i="7"/>
  <c r="P13" i="7" s="1"/>
  <c r="Q13" i="7" s="1"/>
  <c r="R13" i="7" s="1"/>
  <c r="K20" i="7"/>
  <c r="L20" i="7" s="1"/>
  <c r="K24" i="7"/>
  <c r="L24" i="7" s="1"/>
  <c r="Q17" i="5"/>
  <c r="R17" i="5" s="1"/>
  <c r="H7" i="5"/>
  <c r="Q22" i="7" l="1"/>
  <c r="R22" i="7" s="1"/>
  <c r="Q12" i="7"/>
  <c r="R12" i="7" s="1"/>
  <c r="J24" i="7"/>
  <c r="M24" i="7" s="1"/>
  <c r="N24" i="7" s="1"/>
  <c r="Q24" i="7"/>
  <c r="R24" i="7" s="1"/>
  <c r="M13" i="7"/>
  <c r="N13" i="7" s="1"/>
  <c r="Q20" i="7"/>
  <c r="R20" i="7" s="1"/>
  <c r="J20" i="7"/>
  <c r="M20" i="7" s="1"/>
  <c r="N20" i="7" s="1"/>
  <c r="E6" i="5"/>
  <c r="H19" i="5"/>
  <c r="I19" i="5" s="1"/>
  <c r="J19" i="5" s="1"/>
  <c r="H20" i="5"/>
  <c r="K20" i="5" s="1"/>
  <c r="L20" i="5" s="1"/>
  <c r="H21" i="5"/>
  <c r="O21" i="5" s="1"/>
  <c r="P21" i="5" s="1"/>
  <c r="H22" i="5"/>
  <c r="K22" i="5" s="1"/>
  <c r="H23" i="5"/>
  <c r="H24" i="5"/>
  <c r="K24" i="5" s="1"/>
  <c r="H18" i="5"/>
  <c r="K18" i="5" s="1"/>
  <c r="D17" i="5"/>
  <c r="I23" i="5"/>
  <c r="J23" i="5" s="1"/>
  <c r="H13" i="5"/>
  <c r="I13" i="5" s="1"/>
  <c r="H12" i="5"/>
  <c r="I12" i="5" s="1"/>
  <c r="H11" i="5"/>
  <c r="H10" i="5"/>
  <c r="H9" i="5"/>
  <c r="I9" i="5" s="1"/>
  <c r="H8" i="5"/>
  <c r="I8" i="5" s="1"/>
  <c r="O12" i="5" l="1"/>
  <c r="O6" i="5"/>
  <c r="P6" i="5" s="1"/>
  <c r="Q6" i="5" s="1"/>
  <c r="R6" i="5" s="1"/>
  <c r="K6" i="5"/>
  <c r="L6" i="5" s="1"/>
  <c r="J6" i="5"/>
  <c r="M6" i="5" s="1"/>
  <c r="N6" i="5" s="1"/>
  <c r="K21" i="5"/>
  <c r="O18" i="5"/>
  <c r="P18" i="5" s="1"/>
  <c r="I21" i="5"/>
  <c r="J21" i="5" s="1"/>
  <c r="O13" i="5"/>
  <c r="P13" i="5" s="1"/>
  <c r="Q13" i="5" s="1"/>
  <c r="R13" i="5" s="1"/>
  <c r="I24" i="5"/>
  <c r="O24" i="5"/>
  <c r="P24" i="5" s="1"/>
  <c r="O20" i="5"/>
  <c r="P20" i="5" s="1"/>
  <c r="I20" i="5"/>
  <c r="J20" i="5" s="1"/>
  <c r="O23" i="5"/>
  <c r="P23" i="5" s="1"/>
  <c r="Q23" i="5" s="1"/>
  <c r="R23" i="5" s="1"/>
  <c r="O19" i="5"/>
  <c r="P19" i="5" s="1"/>
  <c r="Q19" i="5" s="1"/>
  <c r="R19" i="5" s="1"/>
  <c r="K23" i="5"/>
  <c r="L23" i="5" s="1"/>
  <c r="M23" i="5" s="1"/>
  <c r="N23" i="5" s="1"/>
  <c r="K19" i="5"/>
  <c r="L19" i="5" s="1"/>
  <c r="M19" i="5" s="1"/>
  <c r="N19" i="5" s="1"/>
  <c r="O22" i="5"/>
  <c r="P22" i="5" s="1"/>
  <c r="L21" i="5"/>
  <c r="L24" i="5"/>
  <c r="M20" i="5"/>
  <c r="N20" i="5" s="1"/>
  <c r="I18" i="5"/>
  <c r="J18" i="5" s="1"/>
  <c r="I22" i="5"/>
  <c r="J22" i="5" s="1"/>
  <c r="L18" i="5"/>
  <c r="L22" i="5"/>
  <c r="J12" i="5"/>
  <c r="K13" i="5"/>
  <c r="L13" i="5" s="1"/>
  <c r="K12" i="5"/>
  <c r="L12" i="5" s="1"/>
  <c r="J13" i="5"/>
  <c r="J8" i="5"/>
  <c r="K11" i="5"/>
  <c r="L11" i="5" s="1"/>
  <c r="O11" i="5"/>
  <c r="K8" i="5"/>
  <c r="L8" i="5" s="1"/>
  <c r="O8" i="5"/>
  <c r="P8" i="5" s="1"/>
  <c r="Q8" i="5" s="1"/>
  <c r="R8" i="5" s="1"/>
  <c r="K10" i="5"/>
  <c r="L10" i="5" s="1"/>
  <c r="O10" i="5"/>
  <c r="P10" i="5" s="1"/>
  <c r="O7" i="5"/>
  <c r="P7" i="5" s="1"/>
  <c r="K9" i="5"/>
  <c r="L9" i="5" s="1"/>
  <c r="I7" i="5"/>
  <c r="J7" i="5" s="1"/>
  <c r="J9" i="5"/>
  <c r="O9" i="5"/>
  <c r="P9" i="5" s="1"/>
  <c r="Q9" i="5" s="1"/>
  <c r="R9" i="5" s="1"/>
  <c r="I11" i="5"/>
  <c r="J11" i="5" s="1"/>
  <c r="P12" i="5"/>
  <c r="Q12" i="5" s="1"/>
  <c r="R12" i="5" s="1"/>
  <c r="I10" i="5"/>
  <c r="K7" i="5"/>
  <c r="L7" i="5" s="1"/>
  <c r="Q22" i="5" l="1"/>
  <c r="R22" i="5" s="1"/>
  <c r="Q21" i="5"/>
  <c r="R21" i="5" s="1"/>
  <c r="Q18" i="5"/>
  <c r="R18" i="5" s="1"/>
  <c r="Q24" i="5"/>
  <c r="R24" i="5" s="1"/>
  <c r="J24" i="5"/>
  <c r="M24" i="5" s="1"/>
  <c r="N24" i="5" s="1"/>
  <c r="Q20" i="5"/>
  <c r="R20" i="5" s="1"/>
  <c r="M21" i="5"/>
  <c r="N21" i="5" s="1"/>
  <c r="M22" i="5"/>
  <c r="N22" i="5" s="1"/>
  <c r="M18" i="5"/>
  <c r="N18" i="5" s="1"/>
  <c r="Q10" i="5"/>
  <c r="R10" i="5" s="1"/>
  <c r="M7" i="5"/>
  <c r="N7" i="5" s="1"/>
  <c r="J10" i="5"/>
  <c r="M10" i="5" s="1"/>
  <c r="N10" i="5" s="1"/>
  <c r="M8" i="5"/>
  <c r="N8" i="5" s="1"/>
  <c r="M12" i="5"/>
  <c r="N12" i="5" s="1"/>
  <c r="P11" i="5"/>
  <c r="Q11" i="5" s="1"/>
  <c r="R11" i="5" s="1"/>
  <c r="M9" i="5"/>
  <c r="N9" i="5" s="1"/>
  <c r="M11" i="5"/>
  <c r="N11" i="5" s="1"/>
  <c r="Q7" i="5"/>
  <c r="R7" i="5" s="1"/>
  <c r="M13" i="5"/>
  <c r="N13" i="5" s="1"/>
</calcChain>
</file>

<file path=xl/sharedStrings.xml><?xml version="1.0" encoding="utf-8"?>
<sst xmlns="http://schemas.openxmlformats.org/spreadsheetml/2006/main" count="214" uniqueCount="64">
  <si>
    <t>Bøyeradiuser og veggfortynning</t>
  </si>
  <si>
    <t>Vi har en formel som kan teoretisk beregne ut veggfortynning i ytter vegg og fortykkelse i innervegg</t>
  </si>
  <si>
    <t>Den teoretiske beregningen treffer veldig nære når vi regulere bøyetemperturen innervegg og yttervegg.</t>
  </si>
  <si>
    <t>Tegning nr</t>
  </si>
  <si>
    <t>Beskrivelse</t>
  </si>
  <si>
    <t>Veggtykkelse</t>
  </si>
  <si>
    <t>Kvalitet</t>
  </si>
  <si>
    <t>Bøyeradus</t>
  </si>
  <si>
    <t>Innervegg</t>
  </si>
  <si>
    <t>% fortynning</t>
  </si>
  <si>
    <t>Yttervegg</t>
  </si>
  <si>
    <t>%fortykking</t>
  </si>
  <si>
    <t>Ry</t>
  </si>
  <si>
    <t>Ri</t>
  </si>
  <si>
    <t>Bue</t>
  </si>
  <si>
    <t>Ytterdia</t>
  </si>
  <si>
    <t>Innerdia</t>
  </si>
  <si>
    <t>Bue i</t>
  </si>
  <si>
    <t>Bue y</t>
  </si>
  <si>
    <t>Areal</t>
  </si>
  <si>
    <r>
      <t>90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Bend</t>
    </r>
  </si>
  <si>
    <t>Ytter vegg og innervegg</t>
  </si>
  <si>
    <t>Yttervegg og veggtykkelse</t>
  </si>
  <si>
    <t>Extrados and Intrados</t>
  </si>
  <si>
    <t>Dwg No.</t>
  </si>
  <si>
    <t>Description</t>
  </si>
  <si>
    <t>OD</t>
  </si>
  <si>
    <t>ID</t>
  </si>
  <si>
    <t>Wallthikness</t>
  </si>
  <si>
    <t>Bending radius and Wall thinning</t>
  </si>
  <si>
    <t>Quality</t>
  </si>
  <si>
    <t>Bending radius</t>
  </si>
  <si>
    <t>Arc</t>
  </si>
  <si>
    <t>Area</t>
  </si>
  <si>
    <t>Arc Intrados</t>
  </si>
  <si>
    <t>Arc i</t>
  </si>
  <si>
    <t>Inner wall</t>
  </si>
  <si>
    <t>Radius center Extrados</t>
  </si>
  <si>
    <t>Radius center Intrados</t>
  </si>
  <si>
    <t>Arc Extrados</t>
  </si>
  <si>
    <t>Outer wall</t>
  </si>
  <si>
    <t>% thinning</t>
  </si>
  <si>
    <t>% thickening</t>
  </si>
  <si>
    <t>Formelen beregner veggfortynning i yttervegg og fortykkelse i innervegg</t>
  </si>
  <si>
    <t>Beregningen er tilnærmet korrekt når vi regulere bøyetemperturen i innervegg og yttervegg. Usikkerhet ved liten veggtykkelse og radius under 2D.</t>
  </si>
  <si>
    <t>Extrados and Wallthickness</t>
  </si>
  <si>
    <t>Formula calculate wall thinning in Extrados and thickening in Intrados.</t>
  </si>
  <si>
    <t>The calculations is close to measured value when we adjust bending temperature in Extrados and Intrados. (Uncertainty with thin wall and radius under 2D).</t>
  </si>
  <si>
    <t>Please change the value marked Yellow</t>
  </si>
  <si>
    <t>Endre verdier i ruter merket med gult</t>
  </si>
  <si>
    <t>Ro</t>
  </si>
  <si>
    <t>Arc o</t>
  </si>
  <si>
    <t>Radius senter Intrados</t>
  </si>
  <si>
    <t>Radius senter Extrados</t>
  </si>
  <si>
    <t>Buelengde Extrados</t>
  </si>
  <si>
    <t>Buelengde Intrados</t>
  </si>
  <si>
    <t>X52</t>
  </si>
  <si>
    <t>Materiel</t>
  </si>
  <si>
    <t>Measured wallthikness February 2013</t>
  </si>
  <si>
    <t>Calculated values</t>
  </si>
  <si>
    <t>Test was carried out for heavy wall pipe.</t>
  </si>
  <si>
    <t>The test was performed by increasing the bending temperature in Intrados compare to Extrados.</t>
  </si>
  <si>
    <t>This test was performed for Framo Engineering and it is not always possible to increase the temperature in in Intrados for other mother pipes.</t>
  </si>
  <si>
    <t>Wall thickness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</si>
</sst>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/>
    <xf numFmtId="0" fontId="1" fillId="2" borderId="3" xfId="0" applyFont="1" applyFill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/>
    <xf numFmtId="0" fontId="0" fillId="4" borderId="9" xfId="0" applyFill="1" applyBorder="1" applyAlignment="1">
      <alignment horizontal="center"/>
    </xf>
    <xf numFmtId="0" fontId="0" fillId="4" borderId="10" xfId="0" applyFill="1" applyBorder="1"/>
    <xf numFmtId="0" fontId="0" fillId="4" borderId="11" xfId="0" applyFill="1" applyBorder="1"/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4" fillId="0" borderId="0" xfId="0" applyFont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1" fillId="0" borderId="0" xfId="0" applyFont="1"/>
    <xf numFmtId="0" fontId="0" fillId="3" borderId="1" xfId="0" applyFill="1" applyBorder="1"/>
    <xf numFmtId="0" fontId="0" fillId="5" borderId="1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6" borderId="1" xfId="0" applyFill="1" applyBorder="1"/>
    <xf numFmtId="0" fontId="1" fillId="6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209550</xdr:colOff>
      <xdr:row>0</xdr:row>
      <xdr:rowOff>28575</xdr:rowOff>
    </xdr:from>
    <xdr:to>
      <xdr:col>19</xdr:col>
      <xdr:colOff>428625</xdr:colOff>
      <xdr:row>1</xdr:row>
      <xdr:rowOff>171450</xdr:rowOff>
    </xdr:to>
    <xdr:pic>
      <xdr:nvPicPr>
        <xdr:cNvPr id="2" name="Bilde 1" descr="Niras logo 15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8575"/>
          <a:ext cx="15906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11</xdr:row>
      <xdr:rowOff>0</xdr:rowOff>
    </xdr:from>
    <xdr:to>
      <xdr:col>6</xdr:col>
      <xdr:colOff>371475</xdr:colOff>
      <xdr:row>25</xdr:row>
      <xdr:rowOff>144758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2771775"/>
          <a:ext cx="3419475" cy="28117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0</xdr:row>
      <xdr:rowOff>133350</xdr:rowOff>
    </xdr:from>
    <xdr:to>
      <xdr:col>17</xdr:col>
      <xdr:colOff>523875</xdr:colOff>
      <xdr:row>2</xdr:row>
      <xdr:rowOff>85725</xdr:rowOff>
    </xdr:to>
    <xdr:pic>
      <xdr:nvPicPr>
        <xdr:cNvPr id="5" name="Bilde 4" descr="Niras logo 15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133350"/>
          <a:ext cx="15621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17167</xdr:rowOff>
    </xdr:from>
    <xdr:to>
      <xdr:col>5</xdr:col>
      <xdr:colOff>447675</xdr:colOff>
      <xdr:row>39</xdr:row>
      <xdr:rowOff>161925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5074942"/>
          <a:ext cx="3419475" cy="28117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314325</xdr:colOff>
      <xdr:row>0</xdr:row>
      <xdr:rowOff>57150</xdr:rowOff>
    </xdr:from>
    <xdr:to>
      <xdr:col>17</xdr:col>
      <xdr:colOff>495300</xdr:colOff>
      <xdr:row>2</xdr:row>
      <xdr:rowOff>9525</xdr:rowOff>
    </xdr:to>
    <xdr:pic>
      <xdr:nvPicPr>
        <xdr:cNvPr id="3" name="Bilde 2" descr="Niras logo 15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57150"/>
          <a:ext cx="15906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5</xdr:col>
      <xdr:colOff>447675</xdr:colOff>
      <xdr:row>39</xdr:row>
      <xdr:rowOff>144758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5057775"/>
          <a:ext cx="3419475" cy="28117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24</xdr:row>
      <xdr:rowOff>171450</xdr:rowOff>
    </xdr:from>
    <xdr:to>
      <xdr:col>9</xdr:col>
      <xdr:colOff>362273</xdr:colOff>
      <xdr:row>40</xdr:row>
      <xdr:rowOff>95250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669" t="16013" r="18716" b="26095"/>
        <a:stretch/>
      </xdr:blipFill>
      <xdr:spPr>
        <a:xfrm>
          <a:off x="466725" y="5038725"/>
          <a:ext cx="5534348" cy="2971800"/>
        </a:xfrm>
        <a:prstGeom prst="rect">
          <a:avLst/>
        </a:prstGeom>
      </xdr:spPr>
    </xdr:pic>
    <xdr:clientData/>
  </xdr:twoCellAnchor>
  <xdr:twoCellAnchor>
    <xdr:from>
      <xdr:col>15</xdr:col>
      <xdr:colOff>9525</xdr:colOff>
      <xdr:row>0</xdr:row>
      <xdr:rowOff>133350</xdr:rowOff>
    </xdr:from>
    <xdr:to>
      <xdr:col>17</xdr:col>
      <xdr:colOff>523875</xdr:colOff>
      <xdr:row>2</xdr:row>
      <xdr:rowOff>85725</xdr:rowOff>
    </xdr:to>
    <xdr:pic>
      <xdr:nvPicPr>
        <xdr:cNvPr id="3" name="Bilde 2" descr="Niras logo 15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33350"/>
          <a:ext cx="15621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6"/>
  <sheetViews>
    <sheetView tabSelected="1" workbookViewId="0"/>
  </sheetViews>
  <sheetFormatPr baseColWidth="10" defaultColWidth="11" defaultRowHeight="15" x14ac:dyDescent="0.25"/>
  <cols>
    <col min="1" max="1" width="12.85546875" style="43" customWidth="1"/>
    <col min="2" max="2" width="13.5703125" style="43" customWidth="1"/>
    <col min="3" max="3" width="9.140625" style="43" customWidth="1"/>
    <col min="4" max="4" width="8.85546875" style="43" customWidth="1"/>
    <col min="5" max="5" width="14.5703125" style="43" customWidth="1"/>
    <col min="6" max="6" width="2" style="43" hidden="1" customWidth="1"/>
    <col min="7" max="7" width="7.7109375" style="43" customWidth="1"/>
    <col min="8" max="8" width="8.28515625" style="43" customWidth="1"/>
    <col min="9" max="9" width="6" style="43" hidden="1" customWidth="1"/>
    <col min="10" max="10" width="7" style="43" hidden="1" customWidth="1"/>
    <col min="11" max="11" width="6.5703125" style="43" hidden="1" customWidth="1"/>
    <col min="12" max="12" width="7.28515625" style="43" hidden="1" customWidth="1"/>
    <col min="13" max="13" width="10.140625" style="43" customWidth="1"/>
    <col min="14" max="14" width="12.140625" style="43" customWidth="1"/>
    <col min="15" max="15" width="5" style="43" hidden="1" customWidth="1"/>
    <col min="16" max="16" width="6" style="43" hidden="1" customWidth="1"/>
    <col min="17" max="17" width="6" style="43" customWidth="1"/>
    <col min="18" max="18" width="10.140625" style="43" customWidth="1"/>
    <col min="19" max="19" width="10.42578125" style="43" customWidth="1"/>
    <col min="20" max="16384" width="11" style="43"/>
  </cols>
  <sheetData>
    <row r="1" spans="1:19" ht="26.25" x14ac:dyDescent="0.25">
      <c r="A1" s="60">
        <v>46034</v>
      </c>
      <c r="C1" s="44" t="s">
        <v>29</v>
      </c>
    </row>
    <row r="2" spans="1:19" x14ac:dyDescent="0.25">
      <c r="A2" s="43" t="s">
        <v>46</v>
      </c>
    </row>
    <row r="3" spans="1:19" x14ac:dyDescent="0.25">
      <c r="A3" s="43" t="s">
        <v>47</v>
      </c>
    </row>
    <row r="5" spans="1:19" ht="18.75" x14ac:dyDescent="0.25">
      <c r="A5" s="45"/>
    </row>
    <row r="6" spans="1:19" x14ac:dyDescent="0.25">
      <c r="A6" s="59" t="s">
        <v>24</v>
      </c>
      <c r="B6" s="59" t="s">
        <v>25</v>
      </c>
      <c r="C6" s="59" t="s">
        <v>26</v>
      </c>
      <c r="D6" s="59" t="s">
        <v>27</v>
      </c>
      <c r="E6" s="59" t="s">
        <v>63</v>
      </c>
      <c r="F6" s="46" t="s">
        <v>30</v>
      </c>
      <c r="G6" s="61" t="s">
        <v>31</v>
      </c>
      <c r="H6" s="61"/>
      <c r="I6" s="46" t="s">
        <v>32</v>
      </c>
      <c r="J6" s="46" t="s">
        <v>33</v>
      </c>
      <c r="K6" s="46" t="s">
        <v>13</v>
      </c>
      <c r="L6" s="46" t="s">
        <v>35</v>
      </c>
      <c r="M6" s="46" t="s">
        <v>36</v>
      </c>
      <c r="N6" s="46" t="s">
        <v>42</v>
      </c>
      <c r="O6" s="46" t="s">
        <v>50</v>
      </c>
      <c r="P6" s="46" t="s">
        <v>51</v>
      </c>
      <c r="Q6" s="46"/>
      <c r="R6" s="46" t="s">
        <v>40</v>
      </c>
      <c r="S6" s="46" t="s">
        <v>41</v>
      </c>
    </row>
    <row r="7" spans="1:19" ht="17.25" x14ac:dyDescent="0.25">
      <c r="A7" s="47"/>
      <c r="B7" s="47" t="s">
        <v>20</v>
      </c>
      <c r="C7" s="48">
        <v>273.10000000000002</v>
      </c>
      <c r="D7" s="49">
        <f>C7-2*E7</f>
        <v>244.50000000000003</v>
      </c>
      <c r="E7" s="48">
        <v>14.3</v>
      </c>
      <c r="F7" s="50"/>
      <c r="G7" s="51"/>
      <c r="H7" s="52">
        <v>1223</v>
      </c>
      <c r="I7" s="53">
        <f>H7*3.14/2</f>
        <v>1920.1100000000001</v>
      </c>
      <c r="J7" s="53">
        <f>$E$7*I7</f>
        <v>27457.573000000004</v>
      </c>
      <c r="K7" s="53">
        <f>H7-$C$7/2+$E$7/2</f>
        <v>1093.6000000000001</v>
      </c>
      <c r="L7" s="53">
        <f>K7*3.14/2</f>
        <v>1716.9520000000002</v>
      </c>
      <c r="M7" s="54">
        <f>J7/L7</f>
        <v>15.992044623262618</v>
      </c>
      <c r="N7" s="54">
        <f>M7*100/$E$7-100</f>
        <v>11.832479882955369</v>
      </c>
      <c r="O7" s="53">
        <f>H7+$C$7/2-$E$7/2</f>
        <v>1352.3999999999999</v>
      </c>
      <c r="P7" s="53">
        <f>O7*3.14/2</f>
        <v>2123.268</v>
      </c>
      <c r="Q7" s="46"/>
      <c r="R7" s="54">
        <f>$E$7*I7/P7</f>
        <v>12.931750961254069</v>
      </c>
      <c r="S7" s="54">
        <f>100-(R7/$E$7)*100</f>
        <v>9.5681750961254011</v>
      </c>
    </row>
    <row r="8" spans="1:19" x14ac:dyDescent="0.25">
      <c r="C8" s="55"/>
      <c r="D8" s="55"/>
      <c r="E8" s="55"/>
      <c r="G8" s="55"/>
      <c r="H8" s="56"/>
      <c r="I8" s="56"/>
      <c r="J8" s="56"/>
      <c r="K8" s="56"/>
      <c r="L8" s="56"/>
      <c r="M8" s="56"/>
      <c r="N8" s="57"/>
      <c r="O8" s="56"/>
      <c r="P8" s="56"/>
      <c r="Q8" s="56"/>
      <c r="R8" s="56"/>
      <c r="S8" s="57"/>
    </row>
    <row r="9" spans="1:19" x14ac:dyDescent="0.25">
      <c r="C9" s="55"/>
      <c r="D9" s="55"/>
      <c r="E9" s="55"/>
      <c r="G9" s="55"/>
      <c r="H9" s="56"/>
      <c r="I9" s="56"/>
      <c r="J9" s="56"/>
      <c r="K9" s="56"/>
      <c r="L9" s="56"/>
      <c r="M9" s="56"/>
      <c r="N9" s="57"/>
      <c r="O9" s="56"/>
      <c r="P9" s="56"/>
      <c r="Q9" s="56"/>
      <c r="R9" s="56"/>
      <c r="S9" s="57"/>
    </row>
    <row r="10" spans="1:19" x14ac:dyDescent="0.25">
      <c r="C10" s="55"/>
      <c r="D10" s="55"/>
      <c r="E10" s="55"/>
      <c r="G10" s="55"/>
      <c r="H10" s="56"/>
      <c r="I10" s="56"/>
      <c r="J10" s="56"/>
      <c r="K10" s="56"/>
      <c r="L10" s="56"/>
      <c r="M10" s="56"/>
      <c r="N10" s="57"/>
      <c r="O10" s="56"/>
      <c r="P10" s="56"/>
      <c r="Q10" s="56"/>
      <c r="R10" s="56"/>
      <c r="S10" s="57"/>
    </row>
    <row r="13" spans="1:19" x14ac:dyDescent="0.25">
      <c r="M13" s="58" t="s">
        <v>13</v>
      </c>
      <c r="N13" s="43" t="s">
        <v>38</v>
      </c>
    </row>
    <row r="14" spans="1:19" x14ac:dyDescent="0.25">
      <c r="M14" s="58" t="s">
        <v>35</v>
      </c>
      <c r="N14" s="43" t="s">
        <v>34</v>
      </c>
    </row>
    <row r="15" spans="1:19" x14ac:dyDescent="0.25">
      <c r="M15" s="58" t="s">
        <v>50</v>
      </c>
      <c r="N15" s="43" t="s">
        <v>37</v>
      </c>
    </row>
    <row r="16" spans="1:19" x14ac:dyDescent="0.25">
      <c r="M16" s="58" t="s">
        <v>51</v>
      </c>
      <c r="N16" s="43" t="s">
        <v>39</v>
      </c>
    </row>
  </sheetData>
  <mergeCells count="1">
    <mergeCell ref="G6:H6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0"/>
  <sheetViews>
    <sheetView workbookViewId="0">
      <selection activeCell="M17" sqref="M17:M24"/>
    </sheetView>
  </sheetViews>
  <sheetFormatPr baseColWidth="10" defaultColWidth="11.42578125" defaultRowHeight="15" x14ac:dyDescent="0.25"/>
  <cols>
    <col min="1" max="1" width="12.85546875" customWidth="1"/>
    <col min="2" max="2" width="13.5703125" customWidth="1"/>
    <col min="3" max="3" width="9.140625" customWidth="1"/>
    <col min="4" max="4" width="8.85546875" customWidth="1"/>
    <col min="5" max="5" width="13" customWidth="1"/>
    <col min="6" max="6" width="9.7109375" customWidth="1"/>
    <col min="7" max="7" width="5.42578125" customWidth="1"/>
    <col min="8" max="9" width="6" customWidth="1"/>
    <col min="10" max="10" width="7" customWidth="1"/>
    <col min="11" max="11" width="6.5703125" customWidth="1"/>
    <col min="12" max="12" width="7.28515625" customWidth="1"/>
    <col min="13" max="13" width="10.140625" customWidth="1"/>
    <col min="15" max="15" width="5" customWidth="1"/>
    <col min="16" max="16" width="6" customWidth="1"/>
    <col min="17" max="17" width="9.7109375" customWidth="1"/>
    <col min="18" max="18" width="12.42578125" customWidth="1"/>
  </cols>
  <sheetData>
    <row r="1" spans="1:18" ht="26.25" x14ac:dyDescent="0.4">
      <c r="A1" s="1">
        <v>41233</v>
      </c>
      <c r="C1" s="9" t="s">
        <v>0</v>
      </c>
    </row>
    <row r="2" spans="1:18" x14ac:dyDescent="0.25">
      <c r="A2" t="s">
        <v>43</v>
      </c>
    </row>
    <row r="3" spans="1:18" x14ac:dyDescent="0.25">
      <c r="A3" t="s">
        <v>44</v>
      </c>
    </row>
    <row r="4" spans="1:18" ht="18.75" x14ac:dyDescent="0.3">
      <c r="A4" s="24" t="s">
        <v>21</v>
      </c>
      <c r="I4" s="29"/>
      <c r="J4" t="s">
        <v>49</v>
      </c>
    </row>
    <row r="5" spans="1:18" x14ac:dyDescent="0.25">
      <c r="A5" s="6" t="s">
        <v>3</v>
      </c>
      <c r="B5" s="6" t="s">
        <v>4</v>
      </c>
      <c r="C5" s="6" t="s">
        <v>15</v>
      </c>
      <c r="D5" s="6" t="s">
        <v>16</v>
      </c>
      <c r="E5" s="6" t="s">
        <v>5</v>
      </c>
      <c r="F5" s="2" t="s">
        <v>6</v>
      </c>
      <c r="G5" s="62" t="s">
        <v>7</v>
      </c>
      <c r="H5" s="62"/>
      <c r="I5" s="10" t="s">
        <v>14</v>
      </c>
      <c r="J5" s="10" t="s">
        <v>19</v>
      </c>
      <c r="K5" s="10" t="s">
        <v>13</v>
      </c>
      <c r="L5" s="10" t="s">
        <v>35</v>
      </c>
      <c r="M5" s="2" t="s">
        <v>8</v>
      </c>
      <c r="N5" s="2" t="s">
        <v>11</v>
      </c>
      <c r="O5" s="10" t="s">
        <v>50</v>
      </c>
      <c r="P5" s="10" t="s">
        <v>51</v>
      </c>
      <c r="Q5" s="2" t="s">
        <v>10</v>
      </c>
      <c r="R5" s="2" t="s">
        <v>9</v>
      </c>
    </row>
    <row r="6" spans="1:18" ht="17.25" x14ac:dyDescent="0.25">
      <c r="A6" s="8"/>
      <c r="B6" s="8" t="s">
        <v>20</v>
      </c>
      <c r="C6" s="11">
        <v>309.8</v>
      </c>
      <c r="D6" s="11">
        <v>177.8</v>
      </c>
      <c r="E6" s="7">
        <f>(C6-D6)/2</f>
        <v>66</v>
      </c>
      <c r="F6" s="5"/>
      <c r="G6" s="26"/>
      <c r="H6" s="27">
        <v>465</v>
      </c>
      <c r="I6" s="3">
        <f t="shared" ref="I6:I13" si="0">H6*3.14/2</f>
        <v>730.05000000000007</v>
      </c>
      <c r="J6" s="3">
        <f t="shared" ref="J6:J13" si="1">$E$6*I6</f>
        <v>48183.3</v>
      </c>
      <c r="K6" s="3">
        <f t="shared" ref="K6:K13" si="2">H6-$C$6/2+$E$6/2</f>
        <v>343.1</v>
      </c>
      <c r="L6" s="3">
        <f t="shared" ref="L6:L13" si="3">K6*3.14/2</f>
        <v>538.66700000000003</v>
      </c>
      <c r="M6" s="4">
        <f t="shared" ref="M6:M13" si="4">J6/L6</f>
        <v>89.449140192363743</v>
      </c>
      <c r="N6" s="4">
        <f t="shared" ref="N6:N13" si="5">M6*100/$E$6-100</f>
        <v>35.529000291460221</v>
      </c>
      <c r="O6" s="3">
        <f t="shared" ref="O6:O13" si="6">H6+$C$6/2-$E$6/2</f>
        <v>586.9</v>
      </c>
      <c r="P6" s="3">
        <f t="shared" ref="P6:P13" si="7">O6*3.14/2</f>
        <v>921.43299999999999</v>
      </c>
      <c r="Q6" s="4">
        <f t="shared" ref="Q6:Q13" si="8">$E$6*I6/P6</f>
        <v>52.291702163912085</v>
      </c>
      <c r="R6" s="4">
        <f t="shared" ref="R6:R13" si="9">100-(Q6/$E$6)*100</f>
        <v>20.770148236496837</v>
      </c>
    </row>
    <row r="7" spans="1:18" x14ac:dyDescent="0.25">
      <c r="A7" s="14"/>
      <c r="B7" s="15"/>
      <c r="C7" s="16"/>
      <c r="D7" s="16"/>
      <c r="E7" s="17"/>
      <c r="F7" s="5"/>
      <c r="G7" s="30">
        <v>2</v>
      </c>
      <c r="H7" s="3">
        <f t="shared" ref="H7:H13" si="10">G7*$C$6</f>
        <v>619.6</v>
      </c>
      <c r="I7" s="3">
        <f t="shared" si="0"/>
        <v>972.77200000000005</v>
      </c>
      <c r="J7" s="3">
        <f t="shared" si="1"/>
        <v>64202.952000000005</v>
      </c>
      <c r="K7" s="3">
        <f t="shared" si="2"/>
        <v>497.70000000000005</v>
      </c>
      <c r="L7" s="3">
        <f t="shared" si="3"/>
        <v>781.38900000000012</v>
      </c>
      <c r="M7" s="4">
        <f t="shared" si="4"/>
        <v>82.165159734779976</v>
      </c>
      <c r="N7" s="4">
        <f t="shared" si="5"/>
        <v>24.492666264818141</v>
      </c>
      <c r="O7" s="3">
        <f t="shared" si="6"/>
        <v>741.5</v>
      </c>
      <c r="P7" s="3">
        <f t="shared" si="7"/>
        <v>1164.155</v>
      </c>
      <c r="Q7" s="4">
        <f t="shared" si="8"/>
        <v>55.149831422791642</v>
      </c>
      <c r="R7" s="4">
        <f t="shared" si="9"/>
        <v>16.439649359406602</v>
      </c>
    </row>
    <row r="8" spans="1:18" x14ac:dyDescent="0.25">
      <c r="A8" s="18"/>
      <c r="B8" s="12"/>
      <c r="C8" s="13"/>
      <c r="D8" s="13"/>
      <c r="E8" s="19"/>
      <c r="F8" s="5"/>
      <c r="G8" s="30">
        <v>2.5</v>
      </c>
      <c r="H8" s="3">
        <f t="shared" si="10"/>
        <v>774.5</v>
      </c>
      <c r="I8" s="3">
        <f t="shared" si="0"/>
        <v>1215.9650000000001</v>
      </c>
      <c r="J8" s="3">
        <f t="shared" si="1"/>
        <v>80253.69</v>
      </c>
      <c r="K8" s="3">
        <f t="shared" si="2"/>
        <v>652.6</v>
      </c>
      <c r="L8" s="3">
        <f t="shared" si="3"/>
        <v>1024.5820000000001</v>
      </c>
      <c r="M8" s="4">
        <f t="shared" si="4"/>
        <v>78.328225559301245</v>
      </c>
      <c r="N8" s="4">
        <f t="shared" si="5"/>
        <v>18.679129635304918</v>
      </c>
      <c r="O8" s="3">
        <f t="shared" si="6"/>
        <v>896.4</v>
      </c>
      <c r="P8" s="3">
        <f t="shared" si="7"/>
        <v>1407.348</v>
      </c>
      <c r="Q8" s="4">
        <f t="shared" si="8"/>
        <v>57.024765729585013</v>
      </c>
      <c r="R8" s="4">
        <f t="shared" si="9"/>
        <v>13.598839803659075</v>
      </c>
    </row>
    <row r="9" spans="1:18" x14ac:dyDescent="0.25">
      <c r="A9" s="18"/>
      <c r="B9" s="12"/>
      <c r="C9" s="13"/>
      <c r="D9" s="13"/>
      <c r="E9" s="19"/>
      <c r="F9" s="5"/>
      <c r="G9" s="30">
        <v>3</v>
      </c>
      <c r="H9" s="3">
        <f t="shared" si="10"/>
        <v>929.40000000000009</v>
      </c>
      <c r="I9" s="3">
        <f t="shared" si="0"/>
        <v>1459.1580000000001</v>
      </c>
      <c r="J9" s="3">
        <f t="shared" si="1"/>
        <v>96304.428000000014</v>
      </c>
      <c r="K9" s="3">
        <f t="shared" si="2"/>
        <v>807.50000000000011</v>
      </c>
      <c r="L9" s="3">
        <f t="shared" si="3"/>
        <v>1267.7750000000003</v>
      </c>
      <c r="M9" s="4">
        <f t="shared" si="4"/>
        <v>75.96334365325076</v>
      </c>
      <c r="N9" s="4">
        <f t="shared" si="5"/>
        <v>15.095975232198114</v>
      </c>
      <c r="O9" s="3">
        <f t="shared" si="6"/>
        <v>1051.3000000000002</v>
      </c>
      <c r="P9" s="3">
        <f t="shared" si="7"/>
        <v>1650.5410000000004</v>
      </c>
      <c r="Q9" s="4">
        <f t="shared" si="8"/>
        <v>58.347189194330824</v>
      </c>
      <c r="R9" s="4">
        <f t="shared" si="9"/>
        <v>11.595167887377542</v>
      </c>
    </row>
    <row r="10" spans="1:18" x14ac:dyDescent="0.25">
      <c r="A10" s="18"/>
      <c r="B10" s="12"/>
      <c r="C10" s="13"/>
      <c r="D10" s="13"/>
      <c r="E10" s="19"/>
      <c r="F10" s="5"/>
      <c r="G10" s="30">
        <v>3.5</v>
      </c>
      <c r="H10" s="3">
        <f t="shared" si="10"/>
        <v>1084.3</v>
      </c>
      <c r="I10" s="3">
        <f t="shared" si="0"/>
        <v>1702.3509999999999</v>
      </c>
      <c r="J10" s="3">
        <f t="shared" si="1"/>
        <v>112355.166</v>
      </c>
      <c r="K10" s="3">
        <f t="shared" si="2"/>
        <v>962.4</v>
      </c>
      <c r="L10" s="3">
        <f t="shared" si="3"/>
        <v>1510.9680000000001</v>
      </c>
      <c r="M10" s="4">
        <f t="shared" si="4"/>
        <v>74.359725685785534</v>
      </c>
      <c r="N10" s="4">
        <f t="shared" si="5"/>
        <v>12.666251039068996</v>
      </c>
      <c r="O10" s="3">
        <f t="shared" si="6"/>
        <v>1206.2</v>
      </c>
      <c r="P10" s="3">
        <f t="shared" si="7"/>
        <v>1893.7340000000002</v>
      </c>
      <c r="Q10" s="4">
        <f t="shared" si="8"/>
        <v>59.329961863704192</v>
      </c>
      <c r="R10" s="4">
        <f t="shared" si="9"/>
        <v>10.106118388326976</v>
      </c>
    </row>
    <row r="11" spans="1:18" x14ac:dyDescent="0.25">
      <c r="A11" s="18"/>
      <c r="B11" s="12"/>
      <c r="C11" s="13"/>
      <c r="D11" s="13"/>
      <c r="E11" s="19"/>
      <c r="F11" s="5"/>
      <c r="G11" s="30">
        <v>4</v>
      </c>
      <c r="H11" s="3">
        <f t="shared" si="10"/>
        <v>1239.2</v>
      </c>
      <c r="I11" s="3">
        <f t="shared" si="0"/>
        <v>1945.5440000000001</v>
      </c>
      <c r="J11" s="3">
        <f t="shared" si="1"/>
        <v>128405.90400000001</v>
      </c>
      <c r="K11" s="3">
        <f t="shared" si="2"/>
        <v>1117.3</v>
      </c>
      <c r="L11" s="3">
        <f t="shared" si="3"/>
        <v>1754.1610000000001</v>
      </c>
      <c r="M11" s="4">
        <f t="shared" si="4"/>
        <v>73.200751812404903</v>
      </c>
      <c r="N11" s="4">
        <f t="shared" si="5"/>
        <v>10.910230018795318</v>
      </c>
      <c r="O11" s="3">
        <f t="shared" si="6"/>
        <v>1361.1000000000001</v>
      </c>
      <c r="P11" s="3">
        <f t="shared" si="7"/>
        <v>2136.9270000000001</v>
      </c>
      <c r="Q11" s="4">
        <f t="shared" si="8"/>
        <v>60.089045624862244</v>
      </c>
      <c r="R11" s="4">
        <f t="shared" si="9"/>
        <v>8.9559914774814473</v>
      </c>
    </row>
    <row r="12" spans="1:18" x14ac:dyDescent="0.25">
      <c r="A12" s="20"/>
      <c r="B12" s="21"/>
      <c r="C12" s="22"/>
      <c r="D12" s="22"/>
      <c r="E12" s="23"/>
      <c r="F12" s="5"/>
      <c r="G12" s="30">
        <v>4.5</v>
      </c>
      <c r="H12" s="3">
        <f t="shared" si="10"/>
        <v>1394.1000000000001</v>
      </c>
      <c r="I12" s="3">
        <f t="shared" si="0"/>
        <v>2188.7370000000001</v>
      </c>
      <c r="J12" s="3">
        <f t="shared" si="1"/>
        <v>144456.64199999999</v>
      </c>
      <c r="K12" s="3">
        <f t="shared" si="2"/>
        <v>1272.2</v>
      </c>
      <c r="L12" s="3">
        <f t="shared" si="3"/>
        <v>1997.354</v>
      </c>
      <c r="M12" s="4">
        <f t="shared" si="4"/>
        <v>72.324005659487497</v>
      </c>
      <c r="N12" s="4">
        <f t="shared" si="5"/>
        <v>9.5818267567992308</v>
      </c>
      <c r="O12" s="3">
        <f t="shared" si="6"/>
        <v>1516.0000000000002</v>
      </c>
      <c r="P12" s="3">
        <f t="shared" si="7"/>
        <v>2380.1200000000003</v>
      </c>
      <c r="Q12" s="4">
        <f t="shared" si="8"/>
        <v>60.693007915567271</v>
      </c>
      <c r="R12" s="4">
        <f t="shared" si="9"/>
        <v>8.0408970976253471</v>
      </c>
    </row>
    <row r="13" spans="1:18" x14ac:dyDescent="0.25">
      <c r="G13" s="30">
        <v>5</v>
      </c>
      <c r="H13" s="3">
        <f t="shared" si="10"/>
        <v>1549</v>
      </c>
      <c r="I13" s="3">
        <f t="shared" si="0"/>
        <v>2431.9300000000003</v>
      </c>
      <c r="J13" s="3">
        <f t="shared" si="1"/>
        <v>160507.38</v>
      </c>
      <c r="K13" s="3">
        <f t="shared" si="2"/>
        <v>1427.1</v>
      </c>
      <c r="L13" s="3">
        <f t="shared" si="3"/>
        <v>2240.547</v>
      </c>
      <c r="M13" s="4">
        <f t="shared" si="4"/>
        <v>71.637586714315745</v>
      </c>
      <c r="N13" s="4">
        <f t="shared" si="5"/>
        <v>8.5417980519935526</v>
      </c>
      <c r="O13" s="3">
        <f t="shared" si="6"/>
        <v>1670.9</v>
      </c>
      <c r="P13" s="3">
        <f t="shared" si="7"/>
        <v>2623.3130000000001</v>
      </c>
      <c r="Q13" s="4">
        <f t="shared" si="8"/>
        <v>61.184990125082294</v>
      </c>
      <c r="R13" s="4">
        <f t="shared" si="9"/>
        <v>7.2954695074510738</v>
      </c>
    </row>
    <row r="15" spans="1:18" ht="18.75" x14ac:dyDescent="0.3">
      <c r="A15" s="24" t="s">
        <v>22</v>
      </c>
    </row>
    <row r="16" spans="1:18" x14ac:dyDescent="0.25">
      <c r="A16" s="6" t="s">
        <v>3</v>
      </c>
      <c r="B16" s="6" t="s">
        <v>4</v>
      </c>
      <c r="C16" s="6" t="s">
        <v>15</v>
      </c>
      <c r="D16" s="6" t="s">
        <v>16</v>
      </c>
      <c r="E16" s="6" t="s">
        <v>5</v>
      </c>
      <c r="F16" s="2" t="s">
        <v>6</v>
      </c>
      <c r="G16" s="62" t="s">
        <v>7</v>
      </c>
      <c r="H16" s="62"/>
      <c r="I16" s="10" t="s">
        <v>14</v>
      </c>
      <c r="J16" s="10" t="s">
        <v>19</v>
      </c>
      <c r="K16" s="10" t="s">
        <v>13</v>
      </c>
      <c r="L16" s="10" t="s">
        <v>35</v>
      </c>
      <c r="M16" s="2" t="s">
        <v>8</v>
      </c>
      <c r="N16" s="2" t="s">
        <v>11</v>
      </c>
      <c r="O16" s="10" t="s">
        <v>50</v>
      </c>
      <c r="P16" s="10" t="s">
        <v>51</v>
      </c>
      <c r="Q16" s="2" t="s">
        <v>10</v>
      </c>
      <c r="R16" s="2" t="s">
        <v>9</v>
      </c>
    </row>
    <row r="17" spans="1:18" ht="17.25" x14ac:dyDescent="0.25">
      <c r="A17" s="8"/>
      <c r="B17" s="8" t="s">
        <v>20</v>
      </c>
      <c r="C17" s="11">
        <v>324</v>
      </c>
      <c r="D17" s="7">
        <f>C17-2*E17</f>
        <v>257.39999999999998</v>
      </c>
      <c r="E17" s="11">
        <v>33.299999999999997</v>
      </c>
      <c r="F17" s="5"/>
      <c r="G17" s="26"/>
      <c r="H17" s="27">
        <v>1619</v>
      </c>
      <c r="I17" s="3">
        <f t="shared" ref="I17:I24" si="11">H17*3.14/2</f>
        <v>2541.83</v>
      </c>
      <c r="J17" s="3">
        <f>$E$17*I17</f>
        <v>84642.938999999984</v>
      </c>
      <c r="K17" s="3">
        <f>H17-$C$17/2+$E$17/2</f>
        <v>1473.65</v>
      </c>
      <c r="L17" s="3">
        <f t="shared" ref="L17:L24" si="12">K17*3.14/2</f>
        <v>2313.6305000000002</v>
      </c>
      <c r="M17" s="4">
        <f t="shared" ref="M17:M24" si="13">J17/L17</f>
        <v>36.584467139415729</v>
      </c>
      <c r="N17" s="4">
        <f>M17*100/$E$17-100</f>
        <v>9.8632646829301223</v>
      </c>
      <c r="O17" s="3">
        <f>H17+$C$17/2-$E$17/2</f>
        <v>1764.35</v>
      </c>
      <c r="P17" s="3">
        <f t="shared" ref="P17:P24" si="14">O17*3.14/2</f>
        <v>2770.0295000000001</v>
      </c>
      <c r="Q17" s="4">
        <f>$E$17*I17/P17</f>
        <v>30.556692266273693</v>
      </c>
      <c r="R17" s="4">
        <f>100-(Q17/$E$17)*100</f>
        <v>8.2381613625414474</v>
      </c>
    </row>
    <row r="18" spans="1:18" x14ac:dyDescent="0.25">
      <c r="A18" s="14"/>
      <c r="B18" s="15"/>
      <c r="C18" s="16"/>
      <c r="D18" s="16"/>
      <c r="E18" s="17"/>
      <c r="F18" s="5"/>
      <c r="G18" s="30">
        <v>2</v>
      </c>
      <c r="H18" s="3">
        <f>G18*$C$17</f>
        <v>648</v>
      </c>
      <c r="I18" s="3">
        <f t="shared" si="11"/>
        <v>1017.36</v>
      </c>
      <c r="J18" s="3">
        <f>$E$17*I18</f>
        <v>33878.087999999996</v>
      </c>
      <c r="K18" s="3">
        <f>H18-$C$17/2+$E$17/2</f>
        <v>502.65</v>
      </c>
      <c r="L18" s="3">
        <f t="shared" si="12"/>
        <v>789.16049999999996</v>
      </c>
      <c r="M18" s="4">
        <f t="shared" si="13"/>
        <v>42.929274843330347</v>
      </c>
      <c r="N18" s="4">
        <f>M18*100/$E$17-100</f>
        <v>28.91674127126231</v>
      </c>
      <c r="O18" s="3">
        <f>H18+$C$17/2-$E$17/2</f>
        <v>793.35</v>
      </c>
      <c r="P18" s="3">
        <f t="shared" si="14"/>
        <v>1245.5595000000001</v>
      </c>
      <c r="Q18" s="4">
        <f>$E$17*I18/P18</f>
        <v>27.199092456040834</v>
      </c>
      <c r="R18" s="4">
        <f>100-(Q18/$E$17)*100</f>
        <v>18.321043675553042</v>
      </c>
    </row>
    <row r="19" spans="1:18" x14ac:dyDescent="0.25">
      <c r="A19" s="18"/>
      <c r="B19" s="12"/>
      <c r="C19" s="13"/>
      <c r="D19" s="13"/>
      <c r="E19" s="19"/>
      <c r="F19" s="5"/>
      <c r="G19" s="30">
        <v>2.5</v>
      </c>
      <c r="H19" s="3">
        <f t="shared" ref="H19:H24" si="15">G19*$C$17</f>
        <v>810</v>
      </c>
      <c r="I19" s="3">
        <f t="shared" si="11"/>
        <v>1271.7</v>
      </c>
      <c r="J19" s="3">
        <f t="shared" ref="J19:J24" si="16">$E$17*I19</f>
        <v>42347.61</v>
      </c>
      <c r="K19" s="3">
        <f t="shared" ref="K19:K24" si="17">H19-$C$17/2+$E$17/2</f>
        <v>664.65</v>
      </c>
      <c r="L19" s="3">
        <f t="shared" si="12"/>
        <v>1043.5005000000001</v>
      </c>
      <c r="M19" s="4">
        <f t="shared" si="13"/>
        <v>40.582261340555178</v>
      </c>
      <c r="N19" s="4">
        <f t="shared" ref="N19:N24" si="18">M19*100/$E$17-100</f>
        <v>21.868652674339884</v>
      </c>
      <c r="O19" s="3">
        <f t="shared" ref="O19:O24" si="19">H19+$C$17/2-$E$17/2</f>
        <v>955.35</v>
      </c>
      <c r="P19" s="3">
        <f t="shared" si="14"/>
        <v>1499.8995</v>
      </c>
      <c r="Q19" s="4">
        <f t="shared" ref="Q19:Q24" si="20">$E$17*I19/P19</f>
        <v>28.233631653320774</v>
      </c>
      <c r="R19" s="4">
        <f t="shared" ref="R19:R24" si="21">100-(Q19/$E$17)*100</f>
        <v>15.214319359397066</v>
      </c>
    </row>
    <row r="20" spans="1:18" x14ac:dyDescent="0.25">
      <c r="A20" s="18"/>
      <c r="B20" s="12"/>
      <c r="C20" s="13"/>
      <c r="D20" s="13"/>
      <c r="E20" s="19"/>
      <c r="F20" s="5"/>
      <c r="G20" s="30">
        <v>3</v>
      </c>
      <c r="H20" s="3">
        <f t="shared" si="15"/>
        <v>972</v>
      </c>
      <c r="I20" s="3">
        <f t="shared" si="11"/>
        <v>1526.04</v>
      </c>
      <c r="J20" s="3">
        <f t="shared" si="16"/>
        <v>50817.131999999998</v>
      </c>
      <c r="K20" s="3">
        <f t="shared" si="17"/>
        <v>826.65</v>
      </c>
      <c r="L20" s="3">
        <f t="shared" si="12"/>
        <v>1297.8405</v>
      </c>
      <c r="M20" s="4">
        <f t="shared" si="13"/>
        <v>39.155144256940659</v>
      </c>
      <c r="N20" s="4">
        <f t="shared" si="18"/>
        <v>17.583015786608584</v>
      </c>
      <c r="O20" s="3">
        <f t="shared" si="19"/>
        <v>1117.3499999999999</v>
      </c>
      <c r="P20" s="3">
        <f t="shared" si="14"/>
        <v>1754.2394999999999</v>
      </c>
      <c r="Q20" s="4">
        <f t="shared" si="20"/>
        <v>28.968183648811923</v>
      </c>
      <c r="R20" s="4">
        <f t="shared" si="21"/>
        <v>13.008457511075306</v>
      </c>
    </row>
    <row r="21" spans="1:18" x14ac:dyDescent="0.25">
      <c r="A21" s="18"/>
      <c r="B21" s="12"/>
      <c r="C21" s="13"/>
      <c r="D21" s="13"/>
      <c r="E21" s="19"/>
      <c r="F21" s="5"/>
      <c r="G21" s="30">
        <v>3.5</v>
      </c>
      <c r="H21" s="3">
        <f t="shared" si="15"/>
        <v>1134</v>
      </c>
      <c r="I21" s="3">
        <f t="shared" si="11"/>
        <v>1780.38</v>
      </c>
      <c r="J21" s="3">
        <f t="shared" si="16"/>
        <v>59286.653999999995</v>
      </c>
      <c r="K21" s="3">
        <f t="shared" si="17"/>
        <v>988.65</v>
      </c>
      <c r="L21" s="3">
        <f t="shared" si="12"/>
        <v>1552.1804999999999</v>
      </c>
      <c r="M21" s="4">
        <f t="shared" si="13"/>
        <v>38.195721438324988</v>
      </c>
      <c r="N21" s="4">
        <f t="shared" si="18"/>
        <v>14.70186618115612</v>
      </c>
      <c r="O21" s="3">
        <f t="shared" si="19"/>
        <v>1279.3499999999999</v>
      </c>
      <c r="P21" s="3">
        <f t="shared" si="14"/>
        <v>2008.5794999999998</v>
      </c>
      <c r="Q21" s="4">
        <f t="shared" si="20"/>
        <v>29.516707703130496</v>
      </c>
      <c r="R21" s="4">
        <f t="shared" si="21"/>
        <v>11.361238128737241</v>
      </c>
    </row>
    <row r="22" spans="1:18" x14ac:dyDescent="0.25">
      <c r="A22" s="18"/>
      <c r="B22" s="12"/>
      <c r="C22" s="13"/>
      <c r="D22" s="13"/>
      <c r="E22" s="19"/>
      <c r="F22" s="5"/>
      <c r="G22" s="30">
        <v>4</v>
      </c>
      <c r="H22" s="3">
        <f t="shared" si="15"/>
        <v>1296</v>
      </c>
      <c r="I22" s="3">
        <f t="shared" si="11"/>
        <v>2034.72</v>
      </c>
      <c r="J22" s="3">
        <f t="shared" si="16"/>
        <v>67756.175999999992</v>
      </c>
      <c r="K22" s="3">
        <f t="shared" si="17"/>
        <v>1150.6500000000001</v>
      </c>
      <c r="L22" s="3">
        <f t="shared" si="12"/>
        <v>1806.5205000000003</v>
      </c>
      <c r="M22" s="4">
        <f t="shared" si="13"/>
        <v>37.506452874462248</v>
      </c>
      <c r="N22" s="4">
        <f t="shared" si="18"/>
        <v>12.631990614000756</v>
      </c>
      <c r="O22" s="3">
        <f t="shared" si="19"/>
        <v>1441.35</v>
      </c>
      <c r="P22" s="3">
        <f t="shared" si="14"/>
        <v>2262.9195</v>
      </c>
      <c r="Q22" s="4">
        <f t="shared" si="20"/>
        <v>29.941929441148918</v>
      </c>
      <c r="R22" s="4">
        <f t="shared" si="21"/>
        <v>10.084295972525751</v>
      </c>
    </row>
    <row r="23" spans="1:18" x14ac:dyDescent="0.25">
      <c r="A23" s="20"/>
      <c r="B23" s="21"/>
      <c r="C23" s="22"/>
      <c r="D23" s="22"/>
      <c r="E23" s="23"/>
      <c r="F23" s="5"/>
      <c r="G23" s="30">
        <v>4.5</v>
      </c>
      <c r="H23" s="3">
        <f t="shared" si="15"/>
        <v>1458</v>
      </c>
      <c r="I23" s="3">
        <f t="shared" si="11"/>
        <v>2289.06</v>
      </c>
      <c r="J23" s="3">
        <f t="shared" si="16"/>
        <v>76225.697999999989</v>
      </c>
      <c r="K23" s="3">
        <f t="shared" si="17"/>
        <v>1312.65</v>
      </c>
      <c r="L23" s="3">
        <f t="shared" si="12"/>
        <v>2060.8605000000002</v>
      </c>
      <c r="M23" s="4">
        <f t="shared" si="13"/>
        <v>36.987315735344524</v>
      </c>
      <c r="N23" s="4">
        <f t="shared" si="18"/>
        <v>11.073020226259843</v>
      </c>
      <c r="O23" s="3">
        <f t="shared" si="19"/>
        <v>1603.35</v>
      </c>
      <c r="P23" s="3">
        <f t="shared" si="14"/>
        <v>2517.2595000000001</v>
      </c>
      <c r="Q23" s="4">
        <f t="shared" si="20"/>
        <v>30.281223687903445</v>
      </c>
      <c r="R23" s="4">
        <f t="shared" si="21"/>
        <v>9.0653943306202791</v>
      </c>
    </row>
    <row r="24" spans="1:18" x14ac:dyDescent="0.25">
      <c r="G24" s="30">
        <v>5</v>
      </c>
      <c r="H24" s="3">
        <f t="shared" si="15"/>
        <v>1620</v>
      </c>
      <c r="I24" s="3">
        <f t="shared" si="11"/>
        <v>2543.4</v>
      </c>
      <c r="J24" s="3">
        <f t="shared" si="16"/>
        <v>84695.22</v>
      </c>
      <c r="K24" s="3">
        <f t="shared" si="17"/>
        <v>1474.65</v>
      </c>
      <c r="L24" s="3">
        <f t="shared" si="12"/>
        <v>2315.2005000000004</v>
      </c>
      <c r="M24" s="4">
        <f t="shared" si="13"/>
        <v>36.582239853524563</v>
      </c>
      <c r="N24" s="4">
        <f t="shared" si="18"/>
        <v>9.8565761367104017</v>
      </c>
      <c r="O24" s="3">
        <f t="shared" si="19"/>
        <v>1765.35</v>
      </c>
      <c r="P24" s="3">
        <f t="shared" si="14"/>
        <v>2771.5994999999998</v>
      </c>
      <c r="Q24" s="4">
        <f t="shared" si="20"/>
        <v>30.558246240122358</v>
      </c>
      <c r="R24" s="4">
        <f t="shared" si="21"/>
        <v>8.233494774407319</v>
      </c>
    </row>
    <row r="27" spans="1:18" x14ac:dyDescent="0.25">
      <c r="M27" s="28" t="s">
        <v>13</v>
      </c>
      <c r="N27" t="s">
        <v>52</v>
      </c>
    </row>
    <row r="28" spans="1:18" x14ac:dyDescent="0.25">
      <c r="M28" s="28" t="s">
        <v>35</v>
      </c>
      <c r="N28" t="s">
        <v>55</v>
      </c>
    </row>
    <row r="29" spans="1:18" x14ac:dyDescent="0.25">
      <c r="M29" s="28" t="s">
        <v>50</v>
      </c>
      <c r="N29" t="s">
        <v>53</v>
      </c>
    </row>
    <row r="30" spans="1:18" x14ac:dyDescent="0.25">
      <c r="M30" s="28" t="s">
        <v>51</v>
      </c>
      <c r="N30" t="s">
        <v>54</v>
      </c>
    </row>
  </sheetData>
  <mergeCells count="2">
    <mergeCell ref="G5:H5"/>
    <mergeCell ref="G16:H16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0"/>
  <sheetViews>
    <sheetView workbookViewId="0">
      <selection activeCell="H20" sqref="H20"/>
    </sheetView>
  </sheetViews>
  <sheetFormatPr baseColWidth="10" defaultColWidth="11.42578125" defaultRowHeight="15" x14ac:dyDescent="0.25"/>
  <cols>
    <col min="1" max="1" width="12.85546875" customWidth="1"/>
    <col min="2" max="2" width="13.5703125" customWidth="1"/>
    <col min="3" max="3" width="9.140625" customWidth="1"/>
    <col min="4" max="4" width="8.85546875" customWidth="1"/>
    <col min="5" max="5" width="13" customWidth="1"/>
    <col min="6" max="6" width="8.28515625" customWidth="1"/>
    <col min="7" max="7" width="5.42578125" customWidth="1"/>
    <col min="8" max="8" width="8.28515625" customWidth="1"/>
    <col min="9" max="9" width="6" customWidth="1"/>
    <col min="10" max="10" width="7" customWidth="1"/>
    <col min="11" max="11" width="6.5703125" customWidth="1"/>
    <col min="12" max="12" width="7.28515625" customWidth="1"/>
    <col min="13" max="13" width="10.140625" customWidth="1"/>
    <col min="14" max="14" width="12.140625" customWidth="1"/>
    <col min="15" max="15" width="5" customWidth="1"/>
    <col min="16" max="16" width="6" customWidth="1"/>
    <col min="17" max="17" width="10.140625" customWidth="1"/>
    <col min="18" max="18" width="10.42578125" customWidth="1"/>
  </cols>
  <sheetData>
    <row r="1" spans="1:18" ht="26.25" x14ac:dyDescent="0.4">
      <c r="A1" s="1">
        <v>41233</v>
      </c>
      <c r="C1" s="9" t="s">
        <v>29</v>
      </c>
    </row>
    <row r="2" spans="1:18" x14ac:dyDescent="0.25">
      <c r="A2" t="s">
        <v>46</v>
      </c>
    </row>
    <row r="3" spans="1:18" x14ac:dyDescent="0.25">
      <c r="A3" t="s">
        <v>47</v>
      </c>
    </row>
    <row r="4" spans="1:18" ht="18.75" x14ac:dyDescent="0.3">
      <c r="A4" s="24" t="s">
        <v>23</v>
      </c>
      <c r="I4" s="29"/>
      <c r="J4" t="s">
        <v>48</v>
      </c>
    </row>
    <row r="5" spans="1:18" x14ac:dyDescent="0.25">
      <c r="A5" s="6" t="s">
        <v>24</v>
      </c>
      <c r="B5" s="6" t="s">
        <v>25</v>
      </c>
      <c r="C5" s="6" t="s">
        <v>26</v>
      </c>
      <c r="D5" s="6" t="s">
        <v>27</v>
      </c>
      <c r="E5" s="6" t="s">
        <v>28</v>
      </c>
      <c r="F5" s="2" t="s">
        <v>30</v>
      </c>
      <c r="G5" s="62" t="s">
        <v>31</v>
      </c>
      <c r="H5" s="62"/>
      <c r="I5" s="10" t="s">
        <v>32</v>
      </c>
      <c r="J5" s="10" t="s">
        <v>33</v>
      </c>
      <c r="K5" s="10" t="s">
        <v>13</v>
      </c>
      <c r="L5" s="10" t="s">
        <v>35</v>
      </c>
      <c r="M5" s="2" t="s">
        <v>36</v>
      </c>
      <c r="N5" s="2" t="s">
        <v>42</v>
      </c>
      <c r="O5" s="10" t="s">
        <v>50</v>
      </c>
      <c r="P5" s="10" t="s">
        <v>51</v>
      </c>
      <c r="Q5" s="2" t="s">
        <v>40</v>
      </c>
      <c r="R5" s="2" t="s">
        <v>41</v>
      </c>
    </row>
    <row r="6" spans="1:18" ht="17.25" x14ac:dyDescent="0.25">
      <c r="A6" s="8"/>
      <c r="B6" s="8" t="s">
        <v>20</v>
      </c>
      <c r="C6" s="11">
        <v>312.10000000000002</v>
      </c>
      <c r="D6" s="11">
        <v>266.7</v>
      </c>
      <c r="E6" s="7">
        <f>(C6-D6)/2</f>
        <v>22.700000000000017</v>
      </c>
      <c r="F6" s="5"/>
      <c r="G6" s="26"/>
      <c r="H6" s="27">
        <v>1561</v>
      </c>
      <c r="I6" s="3">
        <f t="shared" ref="I6:I13" si="0">H6*3.14/2</f>
        <v>2450.77</v>
      </c>
      <c r="J6" s="3">
        <f t="shared" ref="J6:J13" si="1">$E$6*I6</f>
        <v>55632.479000000043</v>
      </c>
      <c r="K6" s="3">
        <f t="shared" ref="K6:K13" si="2">H6-$C$6/2+$E$6/2</f>
        <v>1416.3</v>
      </c>
      <c r="L6" s="3">
        <f t="shared" ref="L6:L13" si="3">K6*3.14/2</f>
        <v>2223.5909999999999</v>
      </c>
      <c r="M6" s="4">
        <f t="shared" ref="M6:M13" si="4">J6/L6</f>
        <v>25.019204970698318</v>
      </c>
      <c r="N6" s="4">
        <f t="shared" ref="N6:N13" si="5">M6*100/$E$6-100</f>
        <v>10.216761985455065</v>
      </c>
      <c r="O6" s="3">
        <f t="shared" ref="O6:O13" si="6">H6+$C$6/2-$E$6/2</f>
        <v>1705.7</v>
      </c>
      <c r="P6" s="3">
        <f t="shared" ref="P6:P13" si="7">O6*3.14/2</f>
        <v>2677.9490000000001</v>
      </c>
      <c r="Q6" s="4">
        <f t="shared" ref="Q6:Q13" si="8">$E$6*I6/P6</f>
        <v>20.774286216802501</v>
      </c>
      <c r="R6" s="4">
        <f t="shared" ref="R6:R13" si="9">100-(Q6/$E$6)*100</f>
        <v>8.4833206308260571</v>
      </c>
    </row>
    <row r="7" spans="1:18" x14ac:dyDescent="0.25">
      <c r="A7" s="14"/>
      <c r="B7" s="15"/>
      <c r="C7" s="16"/>
      <c r="D7" s="16"/>
      <c r="E7" s="17"/>
      <c r="F7" s="5"/>
      <c r="G7" s="30">
        <v>2</v>
      </c>
      <c r="H7" s="3">
        <f t="shared" ref="H7:H13" si="10">G7*$C$6</f>
        <v>624.20000000000005</v>
      </c>
      <c r="I7" s="3">
        <f t="shared" si="0"/>
        <v>979.99400000000014</v>
      </c>
      <c r="J7" s="3">
        <f t="shared" si="1"/>
        <v>22245.863800000021</v>
      </c>
      <c r="K7" s="3">
        <f t="shared" si="2"/>
        <v>479.50000000000006</v>
      </c>
      <c r="L7" s="3">
        <f t="shared" si="3"/>
        <v>752.81500000000017</v>
      </c>
      <c r="M7" s="4">
        <f t="shared" si="4"/>
        <v>29.550239833159562</v>
      </c>
      <c r="N7" s="4">
        <f t="shared" si="5"/>
        <v>30.177267987486971</v>
      </c>
      <c r="O7" s="3">
        <f t="shared" si="6"/>
        <v>768.9</v>
      </c>
      <c r="P7" s="3">
        <f t="shared" si="7"/>
        <v>1207.173</v>
      </c>
      <c r="Q7" s="4">
        <f t="shared" si="8"/>
        <v>18.428066068409432</v>
      </c>
      <c r="R7" s="4">
        <f t="shared" si="9"/>
        <v>18.819092209650137</v>
      </c>
    </row>
    <row r="8" spans="1:18" x14ac:dyDescent="0.25">
      <c r="A8" s="18"/>
      <c r="B8" s="12"/>
      <c r="C8" s="13"/>
      <c r="D8" s="13"/>
      <c r="E8" s="19"/>
      <c r="F8" s="5"/>
      <c r="G8" s="30">
        <v>2.5</v>
      </c>
      <c r="H8" s="3">
        <f t="shared" si="10"/>
        <v>780.25</v>
      </c>
      <c r="I8" s="3">
        <f t="shared" si="0"/>
        <v>1224.9925000000001</v>
      </c>
      <c r="J8" s="3">
        <f t="shared" si="1"/>
        <v>27807.329750000023</v>
      </c>
      <c r="K8" s="3">
        <f t="shared" si="2"/>
        <v>635.55000000000007</v>
      </c>
      <c r="L8" s="3">
        <f t="shared" si="3"/>
        <v>997.81350000000009</v>
      </c>
      <c r="M8" s="4">
        <f t="shared" si="4"/>
        <v>27.868263708598871</v>
      </c>
      <c r="N8" s="4">
        <f t="shared" si="5"/>
        <v>22.767681535677752</v>
      </c>
      <c r="O8" s="3">
        <f t="shared" si="6"/>
        <v>924.94999999999993</v>
      </c>
      <c r="P8" s="3">
        <f t="shared" si="7"/>
        <v>1452.1714999999999</v>
      </c>
      <c r="Q8" s="4">
        <f t="shared" si="8"/>
        <v>19.148791826585239</v>
      </c>
      <c r="R8" s="4">
        <f t="shared" si="9"/>
        <v>15.644088869668622</v>
      </c>
    </row>
    <row r="9" spans="1:18" x14ac:dyDescent="0.25">
      <c r="A9" s="18"/>
      <c r="B9" s="12"/>
      <c r="C9" s="13"/>
      <c r="D9" s="13"/>
      <c r="E9" s="19"/>
      <c r="F9" s="5"/>
      <c r="G9" s="30">
        <v>3</v>
      </c>
      <c r="H9" s="3">
        <f t="shared" si="10"/>
        <v>936.30000000000007</v>
      </c>
      <c r="I9" s="3">
        <f t="shared" si="0"/>
        <v>1469.9910000000002</v>
      </c>
      <c r="J9" s="3">
        <f t="shared" si="1"/>
        <v>33368.795700000032</v>
      </c>
      <c r="K9" s="3">
        <f t="shared" si="2"/>
        <v>791.6</v>
      </c>
      <c r="L9" s="3">
        <f t="shared" si="3"/>
        <v>1242.8120000000001</v>
      </c>
      <c r="M9" s="4">
        <f t="shared" si="4"/>
        <v>26.849431531076323</v>
      </c>
      <c r="N9" s="4">
        <f t="shared" si="5"/>
        <v>18.279434057604874</v>
      </c>
      <c r="O9" s="3">
        <f t="shared" si="6"/>
        <v>1081.0000000000002</v>
      </c>
      <c r="P9" s="3">
        <f t="shared" si="7"/>
        <v>1697.1700000000005</v>
      </c>
      <c r="Q9" s="4">
        <f t="shared" si="8"/>
        <v>19.661433857539329</v>
      </c>
      <c r="R9" s="4">
        <f t="shared" si="9"/>
        <v>13.385753931544869</v>
      </c>
    </row>
    <row r="10" spans="1:18" x14ac:dyDescent="0.25">
      <c r="A10" s="18"/>
      <c r="B10" s="12"/>
      <c r="C10" s="13"/>
      <c r="D10" s="13"/>
      <c r="E10" s="19"/>
      <c r="F10" s="5"/>
      <c r="G10" s="30">
        <v>3.5</v>
      </c>
      <c r="H10" s="3">
        <f t="shared" si="10"/>
        <v>1092.3500000000001</v>
      </c>
      <c r="I10" s="3">
        <f t="shared" si="0"/>
        <v>1714.9895000000004</v>
      </c>
      <c r="J10" s="3">
        <f t="shared" si="1"/>
        <v>38930.261650000037</v>
      </c>
      <c r="K10" s="3">
        <f t="shared" si="2"/>
        <v>947.6500000000002</v>
      </c>
      <c r="L10" s="3">
        <f t="shared" si="3"/>
        <v>1487.8105000000003</v>
      </c>
      <c r="M10" s="4">
        <f t="shared" si="4"/>
        <v>26.166142563182628</v>
      </c>
      <c r="N10" s="4">
        <f t="shared" si="5"/>
        <v>15.26935049860181</v>
      </c>
      <c r="O10" s="3">
        <f t="shared" si="6"/>
        <v>1237.0500000000002</v>
      </c>
      <c r="P10" s="3">
        <f t="shared" si="7"/>
        <v>1942.1685000000004</v>
      </c>
      <c r="Q10" s="4">
        <f t="shared" si="8"/>
        <v>20.044739501232787</v>
      </c>
      <c r="R10" s="4">
        <f t="shared" si="9"/>
        <v>11.697182813952551</v>
      </c>
    </row>
    <row r="11" spans="1:18" x14ac:dyDescent="0.25">
      <c r="A11" s="18"/>
      <c r="B11" s="12"/>
      <c r="C11" s="13"/>
      <c r="D11" s="13"/>
      <c r="E11" s="19"/>
      <c r="F11" s="5"/>
      <c r="G11" s="30">
        <v>4</v>
      </c>
      <c r="H11" s="3">
        <f t="shared" si="10"/>
        <v>1248.4000000000001</v>
      </c>
      <c r="I11" s="3">
        <f t="shared" si="0"/>
        <v>1959.9880000000003</v>
      </c>
      <c r="J11" s="3">
        <f t="shared" si="1"/>
        <v>44491.727600000042</v>
      </c>
      <c r="K11" s="3">
        <f t="shared" si="2"/>
        <v>1103.7</v>
      </c>
      <c r="L11" s="3">
        <f t="shared" si="3"/>
        <v>1732.8090000000002</v>
      </c>
      <c r="M11" s="4">
        <f t="shared" si="4"/>
        <v>25.676071396212759</v>
      </c>
      <c r="N11" s="4">
        <f t="shared" si="5"/>
        <v>13.110446679351284</v>
      </c>
      <c r="O11" s="3">
        <f t="shared" si="6"/>
        <v>1393.1000000000001</v>
      </c>
      <c r="P11" s="3">
        <f t="shared" si="7"/>
        <v>2187.1670000000004</v>
      </c>
      <c r="Q11" s="4">
        <f t="shared" si="8"/>
        <v>20.342172134089456</v>
      </c>
      <c r="R11" s="4">
        <f t="shared" si="9"/>
        <v>10.386906898284394</v>
      </c>
    </row>
    <row r="12" spans="1:18" x14ac:dyDescent="0.25">
      <c r="A12" s="20"/>
      <c r="B12" s="21"/>
      <c r="C12" s="22"/>
      <c r="D12" s="22"/>
      <c r="E12" s="23"/>
      <c r="F12" s="5"/>
      <c r="G12" s="30">
        <v>4.5</v>
      </c>
      <c r="H12" s="3">
        <f t="shared" si="10"/>
        <v>1404.45</v>
      </c>
      <c r="I12" s="3">
        <f t="shared" si="0"/>
        <v>2204.9865</v>
      </c>
      <c r="J12" s="3">
        <f t="shared" si="1"/>
        <v>50053.19355000004</v>
      </c>
      <c r="K12" s="3">
        <f t="shared" si="2"/>
        <v>1259.75</v>
      </c>
      <c r="L12" s="3">
        <f t="shared" si="3"/>
        <v>1977.8075000000001</v>
      </c>
      <c r="M12" s="4">
        <f t="shared" si="4"/>
        <v>25.30741416947809</v>
      </c>
      <c r="N12" s="4">
        <f t="shared" si="5"/>
        <v>11.486406032943037</v>
      </c>
      <c r="O12" s="3">
        <f t="shared" si="6"/>
        <v>1549.15</v>
      </c>
      <c r="P12" s="3">
        <f t="shared" si="7"/>
        <v>2432.1655000000001</v>
      </c>
      <c r="Q12" s="4">
        <f t="shared" si="8"/>
        <v>20.579682406480988</v>
      </c>
      <c r="R12" s="4">
        <f t="shared" si="9"/>
        <v>9.3406061388503332</v>
      </c>
    </row>
    <row r="13" spans="1:18" x14ac:dyDescent="0.25">
      <c r="G13" s="30">
        <v>5</v>
      </c>
      <c r="H13" s="3">
        <f t="shared" si="10"/>
        <v>1560.5</v>
      </c>
      <c r="I13" s="3">
        <f t="shared" si="0"/>
        <v>2449.9850000000001</v>
      </c>
      <c r="J13" s="3">
        <f t="shared" si="1"/>
        <v>55614.659500000045</v>
      </c>
      <c r="K13" s="3">
        <f t="shared" si="2"/>
        <v>1415.8</v>
      </c>
      <c r="L13" s="3">
        <f t="shared" si="3"/>
        <v>2222.806</v>
      </c>
      <c r="M13" s="4">
        <f t="shared" si="4"/>
        <v>25.020024014691362</v>
      </c>
      <c r="N13" s="4">
        <f t="shared" si="5"/>
        <v>10.220370108772443</v>
      </c>
      <c r="O13" s="3">
        <f t="shared" si="6"/>
        <v>1705.2</v>
      </c>
      <c r="P13" s="3">
        <f t="shared" si="7"/>
        <v>2677.1640000000002</v>
      </c>
      <c r="Q13" s="4">
        <f t="shared" si="8"/>
        <v>20.773721557588569</v>
      </c>
      <c r="R13" s="4">
        <f t="shared" si="9"/>
        <v>8.4858081163499861</v>
      </c>
    </row>
    <row r="15" spans="1:18" ht="18.75" x14ac:dyDescent="0.3">
      <c r="A15" s="24" t="s">
        <v>45</v>
      </c>
    </row>
    <row r="16" spans="1:18" x14ac:dyDescent="0.25">
      <c r="A16" s="6" t="s">
        <v>24</v>
      </c>
      <c r="B16" s="6" t="s">
        <v>25</v>
      </c>
      <c r="C16" s="6" t="s">
        <v>26</v>
      </c>
      <c r="D16" s="6" t="s">
        <v>27</v>
      </c>
      <c r="E16" s="6" t="s">
        <v>28</v>
      </c>
      <c r="F16" s="2" t="s">
        <v>30</v>
      </c>
      <c r="G16" s="62" t="s">
        <v>31</v>
      </c>
      <c r="H16" s="62"/>
      <c r="I16" s="10" t="s">
        <v>32</v>
      </c>
      <c r="J16" s="10" t="s">
        <v>33</v>
      </c>
      <c r="K16" s="10" t="s">
        <v>13</v>
      </c>
      <c r="L16" s="10" t="s">
        <v>35</v>
      </c>
      <c r="M16" s="2" t="s">
        <v>36</v>
      </c>
      <c r="N16" s="2" t="s">
        <v>42</v>
      </c>
      <c r="O16" s="10" t="s">
        <v>50</v>
      </c>
      <c r="P16" s="10" t="s">
        <v>51</v>
      </c>
      <c r="Q16" s="2" t="s">
        <v>40</v>
      </c>
      <c r="R16" s="2" t="s">
        <v>41</v>
      </c>
    </row>
    <row r="17" spans="1:18" ht="17.25" x14ac:dyDescent="0.25">
      <c r="A17" s="8"/>
      <c r="B17" s="8" t="s">
        <v>20</v>
      </c>
      <c r="C17" s="11">
        <v>60.3</v>
      </c>
      <c r="D17" s="7">
        <f>C17-2*E17</f>
        <v>49.22</v>
      </c>
      <c r="E17" s="11">
        <v>5.54</v>
      </c>
      <c r="F17" s="5"/>
      <c r="G17" s="26"/>
      <c r="H17" s="27">
        <v>181</v>
      </c>
      <c r="I17" s="3">
        <f t="shared" ref="I17:I24" si="11">H17*3.14/2</f>
        <v>284.17</v>
      </c>
      <c r="J17" s="3">
        <f>$E$17*I17</f>
        <v>1574.3018000000002</v>
      </c>
      <c r="K17" s="3">
        <f>H17-$C$17/2+$E$17/2</f>
        <v>153.62</v>
      </c>
      <c r="L17" s="3">
        <f t="shared" ref="L17:L24" si="12">K17*3.14/2</f>
        <v>241.18340000000001</v>
      </c>
      <c r="M17" s="4">
        <f t="shared" ref="M17:M24" si="13">J17/L17</f>
        <v>6.5274052857700831</v>
      </c>
      <c r="N17" s="4">
        <f>M17*100/$E$17-100</f>
        <v>17.823200104153116</v>
      </c>
      <c r="O17" s="3">
        <f>H17+$C$17/2-$E$17/2</f>
        <v>208.38</v>
      </c>
      <c r="P17" s="3">
        <f t="shared" ref="P17:P24" si="14">O17*3.14/2</f>
        <v>327.15660000000003</v>
      </c>
      <c r="Q17" s="4">
        <f>$E$17*I17/P17</f>
        <v>4.8120740954026298</v>
      </c>
      <c r="R17" s="4">
        <f>100-(Q17/$E$17)*100</f>
        <v>13.139456761685381</v>
      </c>
    </row>
    <row r="18" spans="1:18" x14ac:dyDescent="0.25">
      <c r="A18" s="14"/>
      <c r="B18" s="15"/>
      <c r="C18" s="16"/>
      <c r="D18" s="16"/>
      <c r="E18" s="17"/>
      <c r="F18" s="5"/>
      <c r="G18" s="30">
        <v>2</v>
      </c>
      <c r="H18" s="3">
        <f>G18*$C$17</f>
        <v>120.6</v>
      </c>
      <c r="I18" s="3">
        <f t="shared" si="11"/>
        <v>189.34199999999998</v>
      </c>
      <c r="J18" s="3">
        <f>$E$17*I18</f>
        <v>1048.9546799999998</v>
      </c>
      <c r="K18" s="3">
        <f>H18-$C$17/2+$E$17/2</f>
        <v>93.219999999999985</v>
      </c>
      <c r="L18" s="3">
        <f t="shared" si="12"/>
        <v>146.35539999999997</v>
      </c>
      <c r="M18" s="4">
        <f t="shared" si="13"/>
        <v>7.1671744260888222</v>
      </c>
      <c r="N18" s="4">
        <f>M18*100/$E$17-100</f>
        <v>29.371379532289211</v>
      </c>
      <c r="O18" s="3">
        <f>H18+$C$17/2-$E$17/2</f>
        <v>147.97999999999999</v>
      </c>
      <c r="P18" s="3">
        <f t="shared" si="14"/>
        <v>232.32859999999999</v>
      </c>
      <c r="Q18" s="4">
        <f>$E$17*I18/P18</f>
        <v>4.5149614812812535</v>
      </c>
      <c r="R18" s="4">
        <f>100-(Q18/$E$17)*100</f>
        <v>18.502500337883504</v>
      </c>
    </row>
    <row r="19" spans="1:18" x14ac:dyDescent="0.25">
      <c r="A19" s="18"/>
      <c r="B19" s="12"/>
      <c r="C19" s="13"/>
      <c r="D19" s="13"/>
      <c r="E19" s="19"/>
      <c r="F19" s="5"/>
      <c r="G19" s="30">
        <v>2.5</v>
      </c>
      <c r="H19" s="3">
        <f t="shared" ref="H19:H24" si="15">G19*$C$17</f>
        <v>150.75</v>
      </c>
      <c r="I19" s="3">
        <f t="shared" si="11"/>
        <v>236.67750000000001</v>
      </c>
      <c r="J19" s="3">
        <f t="shared" ref="J19:J24" si="16">$E$17*I19</f>
        <v>1311.19335</v>
      </c>
      <c r="K19" s="3">
        <f t="shared" ref="K19:K24" si="17">H19-$C$17/2+$E$17/2</f>
        <v>123.36999999999999</v>
      </c>
      <c r="L19" s="3">
        <f t="shared" si="12"/>
        <v>193.6909</v>
      </c>
      <c r="M19" s="4">
        <f t="shared" si="13"/>
        <v>6.7695144686714759</v>
      </c>
      <c r="N19" s="4">
        <f t="shared" ref="N19:N24" si="18">M19*100/$E$17-100</f>
        <v>22.193401961578999</v>
      </c>
      <c r="O19" s="3">
        <f t="shared" ref="O19:O24" si="19">H19+$C$17/2-$E$17/2</f>
        <v>178.13</v>
      </c>
      <c r="P19" s="3">
        <f t="shared" si="14"/>
        <v>279.66410000000002</v>
      </c>
      <c r="Q19" s="4">
        <f t="shared" ref="Q19:Q24" si="20">$E$17*I19/P19</f>
        <v>4.6884578678493236</v>
      </c>
      <c r="R19" s="4">
        <f t="shared" ref="R19:R24" si="21">100-(Q19/$E$17)*100</f>
        <v>15.37079660921799</v>
      </c>
    </row>
    <row r="20" spans="1:18" x14ac:dyDescent="0.25">
      <c r="A20" s="18"/>
      <c r="B20" s="12"/>
      <c r="C20" s="13"/>
      <c r="D20" s="13"/>
      <c r="E20" s="19"/>
      <c r="F20" s="5"/>
      <c r="G20" s="30">
        <v>3</v>
      </c>
      <c r="H20" s="3">
        <f t="shared" si="15"/>
        <v>180.89999999999998</v>
      </c>
      <c r="I20" s="3">
        <f t="shared" si="11"/>
        <v>284.01299999999998</v>
      </c>
      <c r="J20" s="3">
        <f t="shared" si="16"/>
        <v>1573.43202</v>
      </c>
      <c r="K20" s="3">
        <f t="shared" si="17"/>
        <v>153.51999999999998</v>
      </c>
      <c r="L20" s="3">
        <f t="shared" si="12"/>
        <v>241.02639999999997</v>
      </c>
      <c r="M20" s="4">
        <f t="shared" si="13"/>
        <v>6.5280484627410118</v>
      </c>
      <c r="N20" s="4">
        <f t="shared" si="18"/>
        <v>17.834809796769179</v>
      </c>
      <c r="O20" s="3">
        <f t="shared" si="19"/>
        <v>208.27999999999997</v>
      </c>
      <c r="P20" s="3">
        <f t="shared" si="14"/>
        <v>326.99959999999999</v>
      </c>
      <c r="Q20" s="4">
        <f t="shared" si="20"/>
        <v>4.8117246014979838</v>
      </c>
      <c r="R20" s="4">
        <f t="shared" si="21"/>
        <v>13.145765315920883</v>
      </c>
    </row>
    <row r="21" spans="1:18" x14ac:dyDescent="0.25">
      <c r="A21" s="18"/>
      <c r="B21" s="12"/>
      <c r="C21" s="13"/>
      <c r="D21" s="13"/>
      <c r="E21" s="19"/>
      <c r="F21" s="5"/>
      <c r="G21" s="30">
        <v>3.5</v>
      </c>
      <c r="H21" s="3">
        <f t="shared" si="15"/>
        <v>211.04999999999998</v>
      </c>
      <c r="I21" s="3">
        <f t="shared" si="11"/>
        <v>331.3485</v>
      </c>
      <c r="J21" s="3">
        <f t="shared" si="16"/>
        <v>1835.6706899999999</v>
      </c>
      <c r="K21" s="3">
        <f t="shared" si="17"/>
        <v>183.67</v>
      </c>
      <c r="L21" s="3">
        <f t="shared" si="12"/>
        <v>288.36189999999999</v>
      </c>
      <c r="M21" s="4">
        <f t="shared" si="13"/>
        <v>6.3658572439701642</v>
      </c>
      <c r="N21" s="4">
        <f t="shared" si="18"/>
        <v>14.907170468775519</v>
      </c>
      <c r="O21" s="3">
        <f t="shared" si="19"/>
        <v>238.42999999999998</v>
      </c>
      <c r="P21" s="3">
        <f t="shared" si="14"/>
        <v>374.33509999999995</v>
      </c>
      <c r="Q21" s="4">
        <f t="shared" si="20"/>
        <v>4.9038166338128599</v>
      </c>
      <c r="R21" s="4">
        <f t="shared" si="21"/>
        <v>11.483454263305788</v>
      </c>
    </row>
    <row r="22" spans="1:18" x14ac:dyDescent="0.25">
      <c r="A22" s="18"/>
      <c r="B22" s="12"/>
      <c r="C22" s="13"/>
      <c r="D22" s="13"/>
      <c r="E22" s="19"/>
      <c r="F22" s="5"/>
      <c r="G22" s="30">
        <v>4</v>
      </c>
      <c r="H22" s="3">
        <f t="shared" si="15"/>
        <v>241.2</v>
      </c>
      <c r="I22" s="3">
        <f t="shared" si="11"/>
        <v>378.68399999999997</v>
      </c>
      <c r="J22" s="3">
        <f t="shared" si="16"/>
        <v>2097.9093599999997</v>
      </c>
      <c r="K22" s="3">
        <f t="shared" si="17"/>
        <v>213.82</v>
      </c>
      <c r="L22" s="3">
        <f t="shared" si="12"/>
        <v>335.69740000000002</v>
      </c>
      <c r="M22" s="4">
        <f t="shared" si="13"/>
        <v>6.2494060424656244</v>
      </c>
      <c r="N22" s="4">
        <f t="shared" si="18"/>
        <v>12.805163221401159</v>
      </c>
      <c r="O22" s="3">
        <f t="shared" si="19"/>
        <v>268.58</v>
      </c>
      <c r="P22" s="3">
        <f t="shared" si="14"/>
        <v>421.67059999999998</v>
      </c>
      <c r="Q22" s="4">
        <f t="shared" si="20"/>
        <v>4.9752327053391907</v>
      </c>
      <c r="R22" s="4">
        <f t="shared" si="21"/>
        <v>10.194355499292584</v>
      </c>
    </row>
    <row r="23" spans="1:18" x14ac:dyDescent="0.25">
      <c r="A23" s="20"/>
      <c r="B23" s="21"/>
      <c r="C23" s="22"/>
      <c r="D23" s="22"/>
      <c r="E23" s="23"/>
      <c r="F23" s="5"/>
      <c r="G23" s="30">
        <v>4.5</v>
      </c>
      <c r="H23" s="3">
        <f t="shared" si="15"/>
        <v>271.34999999999997</v>
      </c>
      <c r="I23" s="3">
        <f t="shared" si="11"/>
        <v>426.01949999999994</v>
      </c>
      <c r="J23" s="3">
        <f t="shared" si="16"/>
        <v>2360.1480299999998</v>
      </c>
      <c r="K23" s="3">
        <f t="shared" si="17"/>
        <v>243.96999999999997</v>
      </c>
      <c r="L23" s="3">
        <f t="shared" si="12"/>
        <v>383.03289999999998</v>
      </c>
      <c r="M23" s="4">
        <f t="shared" si="13"/>
        <v>6.1617370988236253</v>
      </c>
      <c r="N23" s="4">
        <f t="shared" si="18"/>
        <v>11.22269131450588</v>
      </c>
      <c r="O23" s="3">
        <f t="shared" si="19"/>
        <v>298.72999999999996</v>
      </c>
      <c r="P23" s="3">
        <f t="shared" si="14"/>
        <v>469.00609999999995</v>
      </c>
      <c r="Q23" s="4">
        <f t="shared" si="20"/>
        <v>5.0322331202088844</v>
      </c>
      <c r="R23" s="4">
        <f t="shared" si="21"/>
        <v>9.1654671442439621</v>
      </c>
    </row>
    <row r="24" spans="1:18" x14ac:dyDescent="0.25">
      <c r="G24" s="30">
        <v>5</v>
      </c>
      <c r="H24" s="3">
        <f t="shared" si="15"/>
        <v>301.5</v>
      </c>
      <c r="I24" s="3">
        <f t="shared" si="11"/>
        <v>473.35500000000002</v>
      </c>
      <c r="J24" s="3">
        <f t="shared" si="16"/>
        <v>2622.3867</v>
      </c>
      <c r="K24" s="3">
        <f t="shared" si="17"/>
        <v>274.12</v>
      </c>
      <c r="L24" s="3">
        <f t="shared" si="12"/>
        <v>430.36840000000001</v>
      </c>
      <c r="M24" s="4">
        <f t="shared" si="13"/>
        <v>6.0933532759375453</v>
      </c>
      <c r="N24" s="4">
        <f t="shared" si="18"/>
        <v>9.9883262804611093</v>
      </c>
      <c r="O24" s="3">
        <f t="shared" si="19"/>
        <v>328.88</v>
      </c>
      <c r="P24" s="3">
        <f t="shared" si="14"/>
        <v>516.34159999999997</v>
      </c>
      <c r="Q24" s="4">
        <f t="shared" si="20"/>
        <v>5.078782534663099</v>
      </c>
      <c r="R24" s="4">
        <f t="shared" si="21"/>
        <v>8.3252250060812543</v>
      </c>
    </row>
    <row r="27" spans="1:18" x14ac:dyDescent="0.25">
      <c r="M27" s="28" t="s">
        <v>13</v>
      </c>
      <c r="N27" t="s">
        <v>38</v>
      </c>
    </row>
    <row r="28" spans="1:18" x14ac:dyDescent="0.25">
      <c r="M28" s="28" t="s">
        <v>35</v>
      </c>
      <c r="N28" t="s">
        <v>34</v>
      </c>
    </row>
    <row r="29" spans="1:18" x14ac:dyDescent="0.25">
      <c r="M29" s="28" t="s">
        <v>50</v>
      </c>
      <c r="N29" t="s">
        <v>37</v>
      </c>
    </row>
    <row r="30" spans="1:18" x14ac:dyDescent="0.25">
      <c r="M30" s="28" t="s">
        <v>51</v>
      </c>
      <c r="N30" t="s">
        <v>39</v>
      </c>
    </row>
  </sheetData>
  <mergeCells count="2">
    <mergeCell ref="G5:H5"/>
    <mergeCell ref="G16:H16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S20"/>
  <sheetViews>
    <sheetView workbookViewId="0">
      <selection activeCell="H6" sqref="H6"/>
    </sheetView>
  </sheetViews>
  <sheetFormatPr baseColWidth="10" defaultColWidth="11.42578125" defaultRowHeight="15" x14ac:dyDescent="0.25"/>
  <cols>
    <col min="1" max="1" width="8.7109375" customWidth="1"/>
    <col min="3" max="3" width="7" customWidth="1"/>
    <col min="4" max="4" width="6.5703125" customWidth="1"/>
    <col min="5" max="5" width="12.5703125" customWidth="1"/>
    <col min="6" max="6" width="0" hidden="1" customWidth="1"/>
    <col min="7" max="7" width="4" customWidth="1"/>
    <col min="8" max="8" width="12.28515625" customWidth="1"/>
    <col min="9" max="12" width="0" hidden="1" customWidth="1"/>
    <col min="14" max="14" width="13.140625" customWidth="1"/>
    <col min="15" max="16" width="0" hidden="1" customWidth="1"/>
    <col min="17" max="17" width="5.140625" customWidth="1"/>
  </cols>
  <sheetData>
    <row r="4" spans="1:19" ht="15.75" x14ac:dyDescent="0.25">
      <c r="A4" s="34" t="s">
        <v>58</v>
      </c>
    </row>
    <row r="5" spans="1:19" x14ac:dyDescent="0.25">
      <c r="A5" s="2" t="s">
        <v>57</v>
      </c>
      <c r="B5" s="2" t="s">
        <v>25</v>
      </c>
      <c r="C5" s="2" t="s">
        <v>26</v>
      </c>
      <c r="D5" s="2" t="s">
        <v>27</v>
      </c>
      <c r="E5" s="2" t="s">
        <v>28</v>
      </c>
      <c r="F5" s="2" t="s">
        <v>30</v>
      </c>
      <c r="G5" s="62" t="s">
        <v>31</v>
      </c>
      <c r="H5" s="62"/>
      <c r="I5" s="10" t="s">
        <v>32</v>
      </c>
      <c r="J5" s="10" t="s">
        <v>33</v>
      </c>
      <c r="K5" s="10" t="s">
        <v>13</v>
      </c>
      <c r="L5" s="10" t="s">
        <v>35</v>
      </c>
      <c r="M5" s="2" t="s">
        <v>36</v>
      </c>
      <c r="N5" s="2" t="s">
        <v>42</v>
      </c>
      <c r="O5" s="10" t="s">
        <v>50</v>
      </c>
      <c r="P5" s="10" t="s">
        <v>51</v>
      </c>
      <c r="Q5" s="10"/>
      <c r="R5" s="2" t="s">
        <v>40</v>
      </c>
      <c r="S5" s="2" t="s">
        <v>41</v>
      </c>
    </row>
    <row r="6" spans="1:19" ht="17.25" x14ac:dyDescent="0.25">
      <c r="A6" s="35" t="s">
        <v>56</v>
      </c>
      <c r="B6" s="35" t="s">
        <v>20</v>
      </c>
      <c r="C6" s="25">
        <v>300</v>
      </c>
      <c r="D6" s="36">
        <f>C6-2*E6</f>
        <v>268</v>
      </c>
      <c r="E6" s="32">
        <v>16</v>
      </c>
      <c r="F6" s="5"/>
      <c r="G6" s="33">
        <f>H6/C6</f>
        <v>3.0466666666666669</v>
      </c>
      <c r="H6" s="27">
        <v>914</v>
      </c>
      <c r="I6" s="3">
        <f>H6*3.14/2</f>
        <v>1434.98</v>
      </c>
      <c r="J6" s="3">
        <f>Simple!$E$7*I6</f>
        <v>20520.214</v>
      </c>
      <c r="K6" s="3">
        <f>H6-Simple!$C$7/2+Simple!$E$7/2</f>
        <v>784.6</v>
      </c>
      <c r="L6" s="3">
        <f>K6*3.14/2</f>
        <v>1231.8220000000001</v>
      </c>
      <c r="M6" s="4">
        <v>67</v>
      </c>
      <c r="N6" s="4">
        <f>M6*100/$E$6-100</f>
        <v>318.75</v>
      </c>
      <c r="O6" s="3">
        <f>H6+Simple!$C$7/2-Simple!$E$7/2</f>
        <v>1043.3999999999999</v>
      </c>
      <c r="P6" s="3">
        <f>O6*3.14/2</f>
        <v>1638.1379999999999</v>
      </c>
      <c r="Q6" s="10"/>
      <c r="R6" s="4">
        <v>43</v>
      </c>
      <c r="S6" s="4">
        <f>100-(R6/$E$6)*100</f>
        <v>-168.75</v>
      </c>
    </row>
    <row r="7" spans="1:19" x14ac:dyDescent="0.25">
      <c r="M7" s="4">
        <v>68.3</v>
      </c>
      <c r="N7" s="4">
        <f>M7*100/$E$6-100</f>
        <v>326.875</v>
      </c>
      <c r="Q7" s="10"/>
      <c r="R7" s="4">
        <v>44.1</v>
      </c>
      <c r="S7" s="4">
        <f>100-(R7/$E$6)*100</f>
        <v>-175.625</v>
      </c>
    </row>
    <row r="8" spans="1:19" x14ac:dyDescent="0.25">
      <c r="M8" s="37">
        <v>67.099999999999994</v>
      </c>
      <c r="N8" s="37">
        <f>M8*100/$E$6-100</f>
        <v>319.37499999999994</v>
      </c>
      <c r="Q8" s="38"/>
      <c r="R8" s="37">
        <v>43.8</v>
      </c>
      <c r="S8" s="37">
        <f>100-(R8/$E$6)*100</f>
        <v>-173.75</v>
      </c>
    </row>
    <row r="9" spans="1:19" x14ac:dyDescent="0.25">
      <c r="G9" s="28" t="s">
        <v>59</v>
      </c>
      <c r="M9" s="40">
        <v>63.8</v>
      </c>
      <c r="N9" s="40">
        <v>27.6</v>
      </c>
      <c r="O9" s="41"/>
      <c r="P9" s="41"/>
      <c r="Q9" s="42"/>
      <c r="R9" s="40">
        <v>41.1</v>
      </c>
      <c r="S9" s="40">
        <v>17.8</v>
      </c>
    </row>
    <row r="10" spans="1:19" x14ac:dyDescent="0.25">
      <c r="M10" s="31"/>
      <c r="N10" s="31"/>
      <c r="Q10" s="39"/>
      <c r="R10" s="31"/>
      <c r="S10" s="31"/>
    </row>
    <row r="12" spans="1:19" x14ac:dyDescent="0.25">
      <c r="A12" s="2" t="s">
        <v>57</v>
      </c>
      <c r="B12" s="2" t="s">
        <v>25</v>
      </c>
      <c r="C12" s="2" t="s">
        <v>26</v>
      </c>
      <c r="D12" s="2" t="s">
        <v>27</v>
      </c>
      <c r="E12" s="2" t="s">
        <v>28</v>
      </c>
      <c r="F12" s="2" t="s">
        <v>30</v>
      </c>
      <c r="G12" s="62" t="s">
        <v>31</v>
      </c>
      <c r="H12" s="62"/>
      <c r="I12" s="10" t="s">
        <v>32</v>
      </c>
      <c r="J12" s="10" t="s">
        <v>33</v>
      </c>
      <c r="K12" s="10" t="s">
        <v>13</v>
      </c>
      <c r="L12" s="10" t="s">
        <v>35</v>
      </c>
      <c r="M12" s="2" t="s">
        <v>36</v>
      </c>
      <c r="N12" s="2" t="s">
        <v>42</v>
      </c>
      <c r="O12" s="10" t="s">
        <v>50</v>
      </c>
      <c r="P12" s="10" t="s">
        <v>51</v>
      </c>
      <c r="Q12" s="10"/>
      <c r="R12" s="2" t="s">
        <v>40</v>
      </c>
      <c r="S12" s="2" t="s">
        <v>41</v>
      </c>
    </row>
    <row r="13" spans="1:19" ht="17.25" x14ac:dyDescent="0.25">
      <c r="A13" s="35" t="s">
        <v>56</v>
      </c>
      <c r="B13" s="35" t="s">
        <v>20</v>
      </c>
      <c r="C13" s="25">
        <v>168.3</v>
      </c>
      <c r="D13" s="36">
        <f>C13-2*E13</f>
        <v>98.300000000000011</v>
      </c>
      <c r="E13" s="32">
        <v>35</v>
      </c>
      <c r="F13" s="5"/>
      <c r="G13" s="33">
        <f>H13/C13</f>
        <v>2.3767082590611999</v>
      </c>
      <c r="H13" s="27">
        <v>400</v>
      </c>
      <c r="I13" s="3">
        <f>H13*3.14/2</f>
        <v>628</v>
      </c>
      <c r="J13" s="3">
        <f>Simple!$E$7*I13</f>
        <v>8980.4</v>
      </c>
      <c r="K13" s="3">
        <f>H13-Simple!$C$7/2+Simple!$E$7/2</f>
        <v>270.59999999999997</v>
      </c>
      <c r="L13" s="3">
        <f>K13*3.14/2</f>
        <v>424.84199999999998</v>
      </c>
      <c r="M13" s="4">
        <v>41.7</v>
      </c>
      <c r="N13" s="4">
        <f>M13*100/$E$13-100</f>
        <v>19.142857142857139</v>
      </c>
      <c r="O13" s="3">
        <f>H13+Simple!$C$7/2-Simple!$E$7/2</f>
        <v>529.4</v>
      </c>
      <c r="P13" s="3">
        <f>O13*3.14/2</f>
        <v>831.15800000000002</v>
      </c>
      <c r="Q13" s="10"/>
      <c r="R13" s="4">
        <v>31.5</v>
      </c>
      <c r="S13" s="4">
        <f>100-(R13/$E$13)*100</f>
        <v>10</v>
      </c>
    </row>
    <row r="14" spans="1:19" x14ac:dyDescent="0.25">
      <c r="M14" s="4">
        <v>41.6</v>
      </c>
      <c r="N14" s="4">
        <f>M14*100/$E$13-100</f>
        <v>18.857142857142861</v>
      </c>
      <c r="Q14" s="10"/>
      <c r="R14" s="4">
        <v>30.9</v>
      </c>
      <c r="S14" s="4">
        <f>100-(R14/$E$13)*100</f>
        <v>11.714285714285722</v>
      </c>
    </row>
    <row r="15" spans="1:19" x14ac:dyDescent="0.25">
      <c r="M15" s="4">
        <v>42.3</v>
      </c>
      <c r="N15" s="4">
        <f>M15*100/$E$13-100</f>
        <v>20.857142857142861</v>
      </c>
      <c r="Q15" s="10"/>
      <c r="R15" s="4">
        <v>30.7</v>
      </c>
      <c r="S15" s="4">
        <f>100-(R15/$E$13)*100</f>
        <v>12.285714285714292</v>
      </c>
    </row>
    <row r="16" spans="1:19" x14ac:dyDescent="0.25">
      <c r="G16" s="28" t="s">
        <v>59</v>
      </c>
      <c r="M16" s="40">
        <v>42</v>
      </c>
      <c r="N16" s="40">
        <v>20</v>
      </c>
      <c r="O16" s="41"/>
      <c r="P16" s="41"/>
      <c r="Q16" s="42"/>
      <c r="R16" s="40">
        <v>30</v>
      </c>
      <c r="S16" s="40">
        <v>14.3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60</v>
      </c>
    </row>
  </sheetData>
  <mergeCells count="2">
    <mergeCell ref="G5:H5"/>
    <mergeCell ref="G12:H1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24"/>
  <sheetViews>
    <sheetView workbookViewId="0">
      <selection activeCell="S33" sqref="S33"/>
    </sheetView>
  </sheetViews>
  <sheetFormatPr baseColWidth="10" defaultColWidth="11.42578125" defaultRowHeight="15" x14ac:dyDescent="0.25"/>
  <cols>
    <col min="1" max="1" width="12.85546875" customWidth="1"/>
    <col min="2" max="2" width="13.5703125" customWidth="1"/>
    <col min="3" max="3" width="9.140625" customWidth="1"/>
    <col min="4" max="4" width="8.85546875" customWidth="1"/>
    <col min="5" max="5" width="13" customWidth="1"/>
    <col min="6" max="6" width="9.7109375" customWidth="1"/>
    <col min="7" max="7" width="5.42578125" customWidth="1"/>
    <col min="8" max="9" width="6" customWidth="1"/>
    <col min="10" max="10" width="7" customWidth="1"/>
    <col min="11" max="11" width="6.5703125" customWidth="1"/>
    <col min="12" max="12" width="7.28515625" customWidth="1"/>
    <col min="13" max="13" width="10.140625" customWidth="1"/>
    <col min="15" max="15" width="5" customWidth="1"/>
    <col min="16" max="16" width="6" customWidth="1"/>
    <col min="17" max="17" width="9.7109375" customWidth="1"/>
    <col min="18" max="18" width="12.42578125" customWidth="1"/>
  </cols>
  <sheetData>
    <row r="1" spans="1:18" ht="26.25" x14ac:dyDescent="0.4">
      <c r="A1" s="1">
        <v>41200</v>
      </c>
      <c r="C1" s="9" t="s">
        <v>0</v>
      </c>
    </row>
    <row r="2" spans="1:18" x14ac:dyDescent="0.25">
      <c r="A2" t="s">
        <v>1</v>
      </c>
    </row>
    <row r="3" spans="1:18" x14ac:dyDescent="0.25">
      <c r="A3" t="s">
        <v>2</v>
      </c>
    </row>
    <row r="4" spans="1:18" ht="18.75" x14ac:dyDescent="0.3">
      <c r="A4" s="24" t="s">
        <v>21</v>
      </c>
    </row>
    <row r="5" spans="1:18" x14ac:dyDescent="0.25">
      <c r="A5" s="6" t="s">
        <v>3</v>
      </c>
      <c r="B5" s="6" t="s">
        <v>4</v>
      </c>
      <c r="C5" s="6" t="s">
        <v>15</v>
      </c>
      <c r="D5" s="6" t="s">
        <v>16</v>
      </c>
      <c r="E5" s="6" t="s">
        <v>5</v>
      </c>
      <c r="F5" s="2" t="s">
        <v>6</v>
      </c>
      <c r="G5" s="62" t="s">
        <v>7</v>
      </c>
      <c r="H5" s="62"/>
      <c r="I5" s="10" t="s">
        <v>14</v>
      </c>
      <c r="J5" s="10" t="s">
        <v>19</v>
      </c>
      <c r="K5" s="10" t="s">
        <v>13</v>
      </c>
      <c r="L5" s="10" t="s">
        <v>17</v>
      </c>
      <c r="M5" s="2" t="s">
        <v>8</v>
      </c>
      <c r="N5" s="2" t="s">
        <v>11</v>
      </c>
      <c r="O5" s="10" t="s">
        <v>12</v>
      </c>
      <c r="P5" s="10" t="s">
        <v>18</v>
      </c>
      <c r="Q5" s="2" t="s">
        <v>10</v>
      </c>
      <c r="R5" s="2" t="s">
        <v>9</v>
      </c>
    </row>
    <row r="6" spans="1:18" ht="17.25" x14ac:dyDescent="0.25">
      <c r="A6" s="8"/>
      <c r="B6" s="8" t="s">
        <v>20</v>
      </c>
      <c r="C6" s="11">
        <v>309.8</v>
      </c>
      <c r="D6" s="11">
        <v>177.8</v>
      </c>
      <c r="E6" s="7">
        <f>(C6-D6)/2</f>
        <v>66</v>
      </c>
      <c r="F6" s="5"/>
      <c r="G6" s="26"/>
      <c r="H6" s="27">
        <v>465</v>
      </c>
      <c r="I6" s="3">
        <f t="shared" ref="I6:I13" si="0">H6*3.14/2</f>
        <v>730.05000000000007</v>
      </c>
      <c r="J6" s="3">
        <f t="shared" ref="J6:J13" si="1">$E$6*I6</f>
        <v>48183.3</v>
      </c>
      <c r="K6" s="3">
        <f t="shared" ref="K6:K13" si="2">H6-$C$6/2+$E$6/2</f>
        <v>343.1</v>
      </c>
      <c r="L6" s="3">
        <f t="shared" ref="L6:L13" si="3">K6*3.14/2</f>
        <v>538.66700000000003</v>
      </c>
      <c r="M6" s="3">
        <f t="shared" ref="M6:M13" si="4">J6/L6</f>
        <v>89.449140192363743</v>
      </c>
      <c r="N6" s="4">
        <f t="shared" ref="N6:N13" si="5">M6*100/$E$6-100</f>
        <v>35.529000291460221</v>
      </c>
      <c r="O6" s="3">
        <f t="shared" ref="O6:O13" si="6">H6+$C$6/2-$E$6/2</f>
        <v>586.9</v>
      </c>
      <c r="P6" s="3">
        <f t="shared" ref="P6:P13" si="7">O6*3.14/2</f>
        <v>921.43299999999999</v>
      </c>
      <c r="Q6" s="3">
        <f t="shared" ref="Q6:Q13" si="8">$E$6*I6/P6</f>
        <v>52.291702163912085</v>
      </c>
      <c r="R6" s="4">
        <f t="shared" ref="R6:R13" si="9">100-(Q6/$E$6)*100</f>
        <v>20.770148236496837</v>
      </c>
    </row>
    <row r="7" spans="1:18" x14ac:dyDescent="0.25">
      <c r="A7" s="14"/>
      <c r="B7" s="15"/>
      <c r="C7" s="16"/>
      <c r="D7" s="16"/>
      <c r="E7" s="17"/>
      <c r="F7" s="5"/>
      <c r="G7" s="25">
        <v>2</v>
      </c>
      <c r="H7" s="3">
        <f t="shared" ref="H7:H13" si="10">G7*$C$6</f>
        <v>619.6</v>
      </c>
      <c r="I7" s="3">
        <f t="shared" si="0"/>
        <v>972.77200000000005</v>
      </c>
      <c r="J7" s="3">
        <f t="shared" si="1"/>
        <v>64202.952000000005</v>
      </c>
      <c r="K7" s="3">
        <f t="shared" si="2"/>
        <v>497.70000000000005</v>
      </c>
      <c r="L7" s="3">
        <f t="shared" si="3"/>
        <v>781.38900000000012</v>
      </c>
      <c r="M7" s="3">
        <f t="shared" si="4"/>
        <v>82.165159734779976</v>
      </c>
      <c r="N7" s="4">
        <f t="shared" si="5"/>
        <v>24.492666264818141</v>
      </c>
      <c r="O7" s="3">
        <f t="shared" si="6"/>
        <v>741.5</v>
      </c>
      <c r="P7" s="3">
        <f t="shared" si="7"/>
        <v>1164.155</v>
      </c>
      <c r="Q7" s="3">
        <f t="shared" si="8"/>
        <v>55.149831422791642</v>
      </c>
      <c r="R7" s="4">
        <f t="shared" si="9"/>
        <v>16.439649359406602</v>
      </c>
    </row>
    <row r="8" spans="1:18" x14ac:dyDescent="0.25">
      <c r="A8" s="18"/>
      <c r="B8" s="12"/>
      <c r="C8" s="13"/>
      <c r="D8" s="13"/>
      <c r="E8" s="19"/>
      <c r="F8" s="5"/>
      <c r="G8" s="25">
        <v>2.5</v>
      </c>
      <c r="H8" s="3">
        <f t="shared" si="10"/>
        <v>774.5</v>
      </c>
      <c r="I8" s="3">
        <f t="shared" si="0"/>
        <v>1215.9650000000001</v>
      </c>
      <c r="J8" s="3">
        <f t="shared" si="1"/>
        <v>80253.69</v>
      </c>
      <c r="K8" s="3">
        <f t="shared" si="2"/>
        <v>652.6</v>
      </c>
      <c r="L8" s="3">
        <f t="shared" si="3"/>
        <v>1024.5820000000001</v>
      </c>
      <c r="M8" s="3">
        <f t="shared" si="4"/>
        <v>78.328225559301245</v>
      </c>
      <c r="N8" s="4">
        <f t="shared" si="5"/>
        <v>18.679129635304918</v>
      </c>
      <c r="O8" s="3">
        <f t="shared" si="6"/>
        <v>896.4</v>
      </c>
      <c r="P8" s="3">
        <f t="shared" si="7"/>
        <v>1407.348</v>
      </c>
      <c r="Q8" s="3">
        <f t="shared" si="8"/>
        <v>57.024765729585013</v>
      </c>
      <c r="R8" s="4">
        <f t="shared" si="9"/>
        <v>13.598839803659075</v>
      </c>
    </row>
    <row r="9" spans="1:18" x14ac:dyDescent="0.25">
      <c r="A9" s="18"/>
      <c r="B9" s="12"/>
      <c r="C9" s="13"/>
      <c r="D9" s="13"/>
      <c r="E9" s="19"/>
      <c r="F9" s="5"/>
      <c r="G9" s="25">
        <v>3</v>
      </c>
      <c r="H9" s="3">
        <f t="shared" si="10"/>
        <v>929.40000000000009</v>
      </c>
      <c r="I9" s="3">
        <f t="shared" si="0"/>
        <v>1459.1580000000001</v>
      </c>
      <c r="J9" s="3">
        <f t="shared" si="1"/>
        <v>96304.428000000014</v>
      </c>
      <c r="K9" s="3">
        <f t="shared" si="2"/>
        <v>807.50000000000011</v>
      </c>
      <c r="L9" s="3">
        <f t="shared" si="3"/>
        <v>1267.7750000000003</v>
      </c>
      <c r="M9" s="3">
        <f t="shared" si="4"/>
        <v>75.96334365325076</v>
      </c>
      <c r="N9" s="4">
        <f t="shared" si="5"/>
        <v>15.095975232198114</v>
      </c>
      <c r="O9" s="3">
        <f t="shared" si="6"/>
        <v>1051.3000000000002</v>
      </c>
      <c r="P9" s="3">
        <f t="shared" si="7"/>
        <v>1650.5410000000004</v>
      </c>
      <c r="Q9" s="3">
        <f t="shared" si="8"/>
        <v>58.347189194330824</v>
      </c>
      <c r="R9" s="4">
        <f t="shared" si="9"/>
        <v>11.595167887377542</v>
      </c>
    </row>
    <row r="10" spans="1:18" x14ac:dyDescent="0.25">
      <c r="A10" s="18"/>
      <c r="B10" s="12"/>
      <c r="C10" s="13"/>
      <c r="D10" s="13"/>
      <c r="E10" s="19"/>
      <c r="F10" s="5"/>
      <c r="G10" s="25">
        <v>3.5</v>
      </c>
      <c r="H10" s="3">
        <f t="shared" si="10"/>
        <v>1084.3</v>
      </c>
      <c r="I10" s="3">
        <f t="shared" si="0"/>
        <v>1702.3509999999999</v>
      </c>
      <c r="J10" s="3">
        <f t="shared" si="1"/>
        <v>112355.166</v>
      </c>
      <c r="K10" s="3">
        <f t="shared" si="2"/>
        <v>962.4</v>
      </c>
      <c r="L10" s="3">
        <f t="shared" si="3"/>
        <v>1510.9680000000001</v>
      </c>
      <c r="M10" s="3">
        <f t="shared" si="4"/>
        <v>74.359725685785534</v>
      </c>
      <c r="N10" s="4">
        <f t="shared" si="5"/>
        <v>12.666251039068996</v>
      </c>
      <c r="O10" s="3">
        <f t="shared" si="6"/>
        <v>1206.2</v>
      </c>
      <c r="P10" s="3">
        <f t="shared" si="7"/>
        <v>1893.7340000000002</v>
      </c>
      <c r="Q10" s="3">
        <f t="shared" si="8"/>
        <v>59.329961863704192</v>
      </c>
      <c r="R10" s="4">
        <f t="shared" si="9"/>
        <v>10.106118388326976</v>
      </c>
    </row>
    <row r="11" spans="1:18" x14ac:dyDescent="0.25">
      <c r="A11" s="18"/>
      <c r="B11" s="12"/>
      <c r="C11" s="13"/>
      <c r="D11" s="13"/>
      <c r="E11" s="19"/>
      <c r="F11" s="5"/>
      <c r="G11" s="25">
        <v>4</v>
      </c>
      <c r="H11" s="3">
        <f t="shared" si="10"/>
        <v>1239.2</v>
      </c>
      <c r="I11" s="3">
        <f t="shared" si="0"/>
        <v>1945.5440000000001</v>
      </c>
      <c r="J11" s="3">
        <f t="shared" si="1"/>
        <v>128405.90400000001</v>
      </c>
      <c r="K11" s="3">
        <f t="shared" si="2"/>
        <v>1117.3</v>
      </c>
      <c r="L11" s="3">
        <f t="shared" si="3"/>
        <v>1754.1610000000001</v>
      </c>
      <c r="M11" s="3">
        <f t="shared" si="4"/>
        <v>73.200751812404903</v>
      </c>
      <c r="N11" s="4">
        <f t="shared" si="5"/>
        <v>10.910230018795318</v>
      </c>
      <c r="O11" s="3">
        <f t="shared" si="6"/>
        <v>1361.1000000000001</v>
      </c>
      <c r="P11" s="3">
        <f t="shared" si="7"/>
        <v>2136.9270000000001</v>
      </c>
      <c r="Q11" s="3">
        <f t="shared" si="8"/>
        <v>60.089045624862244</v>
      </c>
      <c r="R11" s="4">
        <f t="shared" si="9"/>
        <v>8.9559914774814473</v>
      </c>
    </row>
    <row r="12" spans="1:18" x14ac:dyDescent="0.25">
      <c r="A12" s="20"/>
      <c r="B12" s="21"/>
      <c r="C12" s="22"/>
      <c r="D12" s="22"/>
      <c r="E12" s="23"/>
      <c r="F12" s="5"/>
      <c r="G12" s="25">
        <v>4.5</v>
      </c>
      <c r="H12" s="3">
        <f t="shared" si="10"/>
        <v>1394.1000000000001</v>
      </c>
      <c r="I12" s="3">
        <f t="shared" si="0"/>
        <v>2188.7370000000001</v>
      </c>
      <c r="J12" s="3">
        <f t="shared" si="1"/>
        <v>144456.64199999999</v>
      </c>
      <c r="K12" s="3">
        <f t="shared" si="2"/>
        <v>1272.2</v>
      </c>
      <c r="L12" s="3">
        <f t="shared" si="3"/>
        <v>1997.354</v>
      </c>
      <c r="M12" s="3">
        <f t="shared" si="4"/>
        <v>72.324005659487497</v>
      </c>
      <c r="N12" s="4">
        <f t="shared" si="5"/>
        <v>9.5818267567992308</v>
      </c>
      <c r="O12" s="3">
        <f t="shared" si="6"/>
        <v>1516.0000000000002</v>
      </c>
      <c r="P12" s="3">
        <f t="shared" si="7"/>
        <v>2380.1200000000003</v>
      </c>
      <c r="Q12" s="3">
        <f t="shared" si="8"/>
        <v>60.693007915567271</v>
      </c>
      <c r="R12" s="4">
        <f t="shared" si="9"/>
        <v>8.0408970976253471</v>
      </c>
    </row>
    <row r="13" spans="1:18" x14ac:dyDescent="0.25">
      <c r="G13" s="25">
        <v>5</v>
      </c>
      <c r="H13" s="3">
        <f t="shared" si="10"/>
        <v>1549</v>
      </c>
      <c r="I13" s="3">
        <f t="shared" si="0"/>
        <v>2431.9300000000003</v>
      </c>
      <c r="J13" s="3">
        <f t="shared" si="1"/>
        <v>160507.38</v>
      </c>
      <c r="K13" s="3">
        <f t="shared" si="2"/>
        <v>1427.1</v>
      </c>
      <c r="L13" s="3">
        <f t="shared" si="3"/>
        <v>2240.547</v>
      </c>
      <c r="M13" s="3">
        <f t="shared" si="4"/>
        <v>71.637586714315745</v>
      </c>
      <c r="N13" s="4">
        <f t="shared" si="5"/>
        <v>8.5417980519935526</v>
      </c>
      <c r="O13" s="3">
        <f t="shared" si="6"/>
        <v>1670.9</v>
      </c>
      <c r="P13" s="3">
        <f t="shared" si="7"/>
        <v>2623.3130000000001</v>
      </c>
      <c r="Q13" s="3">
        <f t="shared" si="8"/>
        <v>61.184990125082294</v>
      </c>
      <c r="R13" s="4">
        <f t="shared" si="9"/>
        <v>7.2954695074510738</v>
      </c>
    </row>
    <row r="15" spans="1:18" ht="18.75" x14ac:dyDescent="0.3">
      <c r="A15" s="24" t="s">
        <v>22</v>
      </c>
    </row>
    <row r="16" spans="1:18" x14ac:dyDescent="0.25">
      <c r="A16" s="6" t="s">
        <v>3</v>
      </c>
      <c r="B16" s="6" t="s">
        <v>4</v>
      </c>
      <c r="C16" s="6" t="s">
        <v>15</v>
      </c>
      <c r="D16" s="6" t="s">
        <v>16</v>
      </c>
      <c r="E16" s="6" t="s">
        <v>5</v>
      </c>
      <c r="F16" s="2" t="s">
        <v>6</v>
      </c>
      <c r="G16" s="62" t="s">
        <v>7</v>
      </c>
      <c r="H16" s="62"/>
      <c r="I16" s="10" t="s">
        <v>14</v>
      </c>
      <c r="J16" s="10" t="s">
        <v>19</v>
      </c>
      <c r="K16" s="10" t="s">
        <v>13</v>
      </c>
      <c r="L16" s="10" t="s">
        <v>17</v>
      </c>
      <c r="M16" s="2" t="s">
        <v>8</v>
      </c>
      <c r="N16" s="2" t="s">
        <v>11</v>
      </c>
      <c r="O16" s="10" t="s">
        <v>12</v>
      </c>
      <c r="P16" s="10" t="s">
        <v>18</v>
      </c>
      <c r="Q16" s="2" t="s">
        <v>10</v>
      </c>
      <c r="R16" s="2" t="s">
        <v>9</v>
      </c>
    </row>
    <row r="17" spans="1:18" ht="17.25" x14ac:dyDescent="0.25">
      <c r="A17" s="8"/>
      <c r="B17" s="8" t="s">
        <v>20</v>
      </c>
      <c r="C17" s="11">
        <v>309.8</v>
      </c>
      <c r="D17" s="7">
        <f>C17-2*E17</f>
        <v>269.8</v>
      </c>
      <c r="E17" s="11">
        <v>20</v>
      </c>
      <c r="F17" s="5"/>
      <c r="G17" s="26"/>
      <c r="H17" s="27">
        <v>465</v>
      </c>
      <c r="I17" s="3">
        <f t="shared" ref="I17:I24" si="11">H17*3.14/2</f>
        <v>730.05000000000007</v>
      </c>
      <c r="J17" s="3">
        <f>$E$17*I17</f>
        <v>14601.000000000002</v>
      </c>
      <c r="K17" s="3">
        <f>H17-$C$17/2+$E$17/2</f>
        <v>320.10000000000002</v>
      </c>
      <c r="L17" s="3">
        <f t="shared" ref="L17:L24" si="12">K17*3.14/2</f>
        <v>502.55700000000007</v>
      </c>
      <c r="M17" s="3">
        <f t="shared" ref="M17:M24" si="13">J17/L17</f>
        <v>29.053420805998126</v>
      </c>
      <c r="N17" s="4">
        <f>M17*100/$E$17-100</f>
        <v>45.267104029990634</v>
      </c>
      <c r="O17" s="3">
        <f>H17+$C$17/2-$E$17/2</f>
        <v>609.9</v>
      </c>
      <c r="P17" s="3">
        <f t="shared" ref="P17:P24" si="14">O17*3.14/2</f>
        <v>957.54300000000001</v>
      </c>
      <c r="Q17" s="3">
        <f>$E$17*I17/P17</f>
        <v>15.248401377274964</v>
      </c>
      <c r="R17" s="4">
        <f>100-(Q17/$E$17)*100</f>
        <v>23.757993113625176</v>
      </c>
    </row>
    <row r="18" spans="1:18" x14ac:dyDescent="0.25">
      <c r="A18" s="14"/>
      <c r="B18" s="15"/>
      <c r="C18" s="16"/>
      <c r="D18" s="16"/>
      <c r="E18" s="17"/>
      <c r="F18" s="5"/>
      <c r="G18" s="25">
        <v>2</v>
      </c>
      <c r="H18" s="3">
        <f>G18*$C$17</f>
        <v>619.6</v>
      </c>
      <c r="I18" s="3">
        <f t="shared" si="11"/>
        <v>972.77200000000005</v>
      </c>
      <c r="J18" s="3">
        <f>$E$17*I18</f>
        <v>19455.440000000002</v>
      </c>
      <c r="K18" s="3">
        <f>H18-$C$17/2+$E$17/2</f>
        <v>474.70000000000005</v>
      </c>
      <c r="L18" s="3">
        <f t="shared" si="12"/>
        <v>745.27900000000011</v>
      </c>
      <c r="M18" s="3">
        <f t="shared" si="13"/>
        <v>26.104908363176744</v>
      </c>
      <c r="N18" s="4">
        <f>M18*100/$E$17-100</f>
        <v>30.524541815883708</v>
      </c>
      <c r="O18" s="3">
        <f>H18+$C$17/2-$E$17/2</f>
        <v>764.5</v>
      </c>
      <c r="P18" s="3">
        <f t="shared" si="14"/>
        <v>1200.2650000000001</v>
      </c>
      <c r="Q18" s="3">
        <f>$E$17*I18/P18</f>
        <v>16.209287115761935</v>
      </c>
      <c r="R18" s="4">
        <f>100-(Q18/$E$17)*100</f>
        <v>18.953564421190322</v>
      </c>
    </row>
    <row r="19" spans="1:18" x14ac:dyDescent="0.25">
      <c r="A19" s="18"/>
      <c r="B19" s="12"/>
      <c r="C19" s="13"/>
      <c r="D19" s="13"/>
      <c r="E19" s="19"/>
      <c r="F19" s="5"/>
      <c r="G19" s="25">
        <v>2.5</v>
      </c>
      <c r="H19" s="3">
        <f t="shared" ref="H19:H24" si="15">G19*$C$17</f>
        <v>774.5</v>
      </c>
      <c r="I19" s="3">
        <f t="shared" si="11"/>
        <v>1215.9650000000001</v>
      </c>
      <c r="J19" s="3">
        <f t="shared" ref="J19:J24" si="16">$E$17*I19</f>
        <v>24319.300000000003</v>
      </c>
      <c r="K19" s="3">
        <f t="shared" ref="K19:K24" si="17">H19-$C$17/2+$E$17/2</f>
        <v>629.6</v>
      </c>
      <c r="L19" s="3">
        <f t="shared" si="12"/>
        <v>988.47200000000009</v>
      </c>
      <c r="M19" s="3">
        <f t="shared" si="13"/>
        <v>24.602922490470139</v>
      </c>
      <c r="N19" s="4">
        <f t="shared" ref="N19:N24" si="18">M19*100/$E$17-100</f>
        <v>23.01461245235069</v>
      </c>
      <c r="O19" s="3">
        <f t="shared" ref="O19:O24" si="19">H19+$C$17/2-$E$17/2</f>
        <v>919.4</v>
      </c>
      <c r="P19" s="3">
        <f t="shared" si="14"/>
        <v>1443.4580000000001</v>
      </c>
      <c r="Q19" s="3">
        <f t="shared" ref="Q19:Q24" si="20">$E$17*I19/P19</f>
        <v>16.847944311507504</v>
      </c>
      <c r="R19" s="4">
        <f t="shared" ref="R19:R24" si="21">100-(Q19/$E$17)*100</f>
        <v>15.760278442462479</v>
      </c>
    </row>
    <row r="20" spans="1:18" x14ac:dyDescent="0.25">
      <c r="A20" s="18"/>
      <c r="B20" s="12"/>
      <c r="C20" s="13"/>
      <c r="D20" s="13"/>
      <c r="E20" s="19"/>
      <c r="F20" s="5"/>
      <c r="G20" s="25">
        <v>3</v>
      </c>
      <c r="H20" s="3">
        <f t="shared" si="15"/>
        <v>929.40000000000009</v>
      </c>
      <c r="I20" s="3">
        <f t="shared" si="11"/>
        <v>1459.1580000000001</v>
      </c>
      <c r="J20" s="3">
        <f t="shared" si="16"/>
        <v>29183.160000000003</v>
      </c>
      <c r="K20" s="3">
        <f t="shared" si="17"/>
        <v>784.50000000000011</v>
      </c>
      <c r="L20" s="3">
        <f t="shared" si="12"/>
        <v>1231.6650000000002</v>
      </c>
      <c r="M20" s="3">
        <f t="shared" si="13"/>
        <v>23.694072657743785</v>
      </c>
      <c r="N20" s="4">
        <f t="shared" si="18"/>
        <v>18.470363288718929</v>
      </c>
      <c r="O20" s="3">
        <f t="shared" si="19"/>
        <v>1074.3000000000002</v>
      </c>
      <c r="P20" s="3">
        <f t="shared" si="14"/>
        <v>1686.6510000000003</v>
      </c>
      <c r="Q20" s="3">
        <f t="shared" si="20"/>
        <v>17.302429488969562</v>
      </c>
      <c r="R20" s="4">
        <f t="shared" si="21"/>
        <v>13.487852555152188</v>
      </c>
    </row>
    <row r="21" spans="1:18" x14ac:dyDescent="0.25">
      <c r="A21" s="18"/>
      <c r="B21" s="12"/>
      <c r="C21" s="13"/>
      <c r="D21" s="13"/>
      <c r="E21" s="19"/>
      <c r="F21" s="5"/>
      <c r="G21" s="25">
        <v>3.5</v>
      </c>
      <c r="H21" s="3">
        <f t="shared" si="15"/>
        <v>1084.3</v>
      </c>
      <c r="I21" s="3">
        <f t="shared" si="11"/>
        <v>1702.3509999999999</v>
      </c>
      <c r="J21" s="3">
        <f t="shared" si="16"/>
        <v>34047.019999999997</v>
      </c>
      <c r="K21" s="3">
        <f t="shared" si="17"/>
        <v>939.4</v>
      </c>
      <c r="L21" s="3">
        <f t="shared" si="12"/>
        <v>1474.8579999999999</v>
      </c>
      <c r="M21" s="3">
        <f t="shared" si="13"/>
        <v>23.084947839046198</v>
      </c>
      <c r="N21" s="4">
        <f t="shared" si="18"/>
        <v>15.424739195230998</v>
      </c>
      <c r="O21" s="3">
        <f t="shared" si="19"/>
        <v>1229.2</v>
      </c>
      <c r="P21" s="3">
        <f t="shared" si="14"/>
        <v>1929.8440000000001</v>
      </c>
      <c r="Q21" s="3">
        <f t="shared" si="20"/>
        <v>17.642369020501135</v>
      </c>
      <c r="R21" s="4">
        <f t="shared" si="21"/>
        <v>11.788154897494323</v>
      </c>
    </row>
    <row r="22" spans="1:18" x14ac:dyDescent="0.25">
      <c r="A22" s="18"/>
      <c r="B22" s="12"/>
      <c r="C22" s="13"/>
      <c r="D22" s="13"/>
      <c r="E22" s="19"/>
      <c r="F22" s="5"/>
      <c r="G22" s="25">
        <v>4</v>
      </c>
      <c r="H22" s="3">
        <f t="shared" si="15"/>
        <v>1239.2</v>
      </c>
      <c r="I22" s="3">
        <f t="shared" si="11"/>
        <v>1945.5440000000001</v>
      </c>
      <c r="J22" s="3">
        <f t="shared" si="16"/>
        <v>38910.880000000005</v>
      </c>
      <c r="K22" s="3">
        <f t="shared" si="17"/>
        <v>1094.3</v>
      </c>
      <c r="L22" s="3">
        <f t="shared" si="12"/>
        <v>1718.0509999999999</v>
      </c>
      <c r="M22" s="3">
        <f t="shared" si="13"/>
        <v>22.648268299369462</v>
      </c>
      <c r="N22" s="4">
        <f t="shared" si="18"/>
        <v>13.241341496847298</v>
      </c>
      <c r="O22" s="3">
        <f t="shared" si="19"/>
        <v>1384.1000000000001</v>
      </c>
      <c r="P22" s="3">
        <f t="shared" si="14"/>
        <v>2173.0370000000003</v>
      </c>
      <c r="Q22" s="3">
        <f t="shared" si="20"/>
        <v>17.906220648797053</v>
      </c>
      <c r="R22" s="4">
        <f t="shared" si="21"/>
        <v>10.468896756014729</v>
      </c>
    </row>
    <row r="23" spans="1:18" x14ac:dyDescent="0.25">
      <c r="A23" s="20"/>
      <c r="B23" s="21"/>
      <c r="C23" s="22"/>
      <c r="D23" s="22"/>
      <c r="E23" s="23"/>
      <c r="F23" s="5"/>
      <c r="G23" s="25">
        <v>4.5</v>
      </c>
      <c r="H23" s="3">
        <f t="shared" si="15"/>
        <v>1394.1000000000001</v>
      </c>
      <c r="I23" s="3">
        <f t="shared" si="11"/>
        <v>2188.7370000000001</v>
      </c>
      <c r="J23" s="3">
        <f t="shared" si="16"/>
        <v>43774.740000000005</v>
      </c>
      <c r="K23" s="3">
        <f t="shared" si="17"/>
        <v>1249.2</v>
      </c>
      <c r="L23" s="3">
        <f t="shared" si="12"/>
        <v>1961.2440000000001</v>
      </c>
      <c r="M23" s="3">
        <f t="shared" si="13"/>
        <v>22.319884726224785</v>
      </c>
      <c r="N23" s="4">
        <f t="shared" si="18"/>
        <v>11.599423631123926</v>
      </c>
      <c r="O23" s="3">
        <f t="shared" si="19"/>
        <v>1539.0000000000002</v>
      </c>
      <c r="P23" s="3">
        <f t="shared" si="14"/>
        <v>2416.2300000000005</v>
      </c>
      <c r="Q23" s="3">
        <f t="shared" si="20"/>
        <v>18.116959064327485</v>
      </c>
      <c r="R23" s="4">
        <f t="shared" si="21"/>
        <v>9.4152046783625707</v>
      </c>
    </row>
    <row r="24" spans="1:18" x14ac:dyDescent="0.25">
      <c r="G24" s="25">
        <v>5</v>
      </c>
      <c r="H24" s="3">
        <f t="shared" si="15"/>
        <v>1549</v>
      </c>
      <c r="I24" s="3">
        <f t="shared" si="11"/>
        <v>2431.9300000000003</v>
      </c>
      <c r="J24" s="3">
        <f t="shared" si="16"/>
        <v>48638.600000000006</v>
      </c>
      <c r="K24" s="3">
        <f t="shared" si="17"/>
        <v>1404.1</v>
      </c>
      <c r="L24" s="3">
        <f t="shared" si="12"/>
        <v>2204.4369999999999</v>
      </c>
      <c r="M24" s="3">
        <f t="shared" si="13"/>
        <v>22.063955558720892</v>
      </c>
      <c r="N24" s="4">
        <f t="shared" si="18"/>
        <v>10.319777793604459</v>
      </c>
      <c r="O24" s="3">
        <f t="shared" si="19"/>
        <v>1693.9</v>
      </c>
      <c r="P24" s="3">
        <f t="shared" si="14"/>
        <v>2659.4230000000002</v>
      </c>
      <c r="Q24" s="3">
        <f t="shared" si="20"/>
        <v>18.289155203967177</v>
      </c>
      <c r="R24" s="4">
        <f t="shared" si="21"/>
        <v>8.5542239801641244</v>
      </c>
    </row>
  </sheetData>
  <mergeCells count="2">
    <mergeCell ref="G5:H5"/>
    <mergeCell ref="G16:H16"/>
  </mergeCells>
  <pageMargins left="0.23622047244094491" right="0.23622047244094491" top="0.74803149606299213" bottom="0.74803149606299213" header="0.31496062992125984" footer="0.31496062992125984"/>
  <pageSetup paperSize="9" scale="7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Simple</vt:lpstr>
      <vt:lpstr>Norwegian</vt:lpstr>
      <vt:lpstr>English</vt:lpstr>
      <vt:lpstr>Test Feb 2013</vt:lpstr>
      <vt:lpstr>Ark4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</dc:creator>
  <cp:lastModifiedBy>Rune Kyvik</cp:lastModifiedBy>
  <cp:lastPrinted>2013-04-02T08:12:25Z</cp:lastPrinted>
  <dcterms:created xsi:type="dcterms:W3CDTF">2012-10-11T09:51:13Z</dcterms:created>
  <dcterms:modified xsi:type="dcterms:W3CDTF">2026-01-13T09:05:14Z</dcterms:modified>
</cp:coreProperties>
</file>